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CARP 2021\01 - GGARP 2021\01 - ATAS - 2021\ATA 013-2021 - PREGÃO 012-2021 - RP SMART TV - SUPORTE DE PAREDE - VIDEO CONFERÊNCIA\"/>
    </mc:Choice>
  </mc:AlternateContent>
  <bookViews>
    <workbookView xWindow="0" yWindow="0" windowWidth="28800" windowHeight="12435"/>
  </bookViews>
  <sheets>
    <sheet name="page 1" sheetId="1" r:id="rId1"/>
  </sheets>
  <definedNames>
    <definedName name="_xlnm.Print_Titles" localSheetId="0">'page 1'!$A:$E,'page 1'!$1:$2</definedName>
  </definedNames>
  <calcPr calcId="152511"/>
</workbook>
</file>

<file path=xl/calcChain.xml><?xml version="1.0" encoding="utf-8"?>
<calcChain xmlns="http://schemas.openxmlformats.org/spreadsheetml/2006/main">
  <c r="Y13" i="1" l="1"/>
  <c r="AC38" i="1"/>
  <c r="Y14" i="1" l="1"/>
  <c r="V13" i="1"/>
  <c r="V14" i="1" s="1"/>
  <c r="AD24" i="1" l="1"/>
  <c r="AD21" i="1"/>
  <c r="AD18" i="1"/>
  <c r="AD15" i="1"/>
  <c r="AD12" i="1"/>
  <c r="AD9" i="1"/>
  <c r="AD6" i="1"/>
  <c r="AD3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F38" i="1"/>
  <c r="AA4" i="1"/>
  <c r="AD35" i="1" l="1"/>
  <c r="AD32" i="1"/>
  <c r="AD29" i="1"/>
  <c r="AD26" i="1"/>
  <c r="AC36" i="1"/>
  <c r="AA36" i="1"/>
  <c r="Y36" i="1"/>
  <c r="W36" i="1"/>
  <c r="O36" i="1"/>
  <c r="M36" i="1"/>
  <c r="I36" i="1"/>
  <c r="AC33" i="1"/>
  <c r="AC34" i="1" s="1"/>
  <c r="AA33" i="1"/>
  <c r="AA34" i="1" s="1"/>
  <c r="Z33" i="1"/>
  <c r="Y33" i="1"/>
  <c r="Y34" i="1" s="1"/>
  <c r="O33" i="1"/>
  <c r="O34" i="1" s="1"/>
  <c r="M33" i="1"/>
  <c r="M34" i="1" s="1"/>
  <c r="J33" i="1"/>
  <c r="I33" i="1"/>
  <c r="I34" i="1" s="1"/>
  <c r="G30" i="1"/>
  <c r="AC30" i="1"/>
  <c r="AC31" i="1" s="1"/>
  <c r="AA30" i="1"/>
  <c r="AA31" i="1" s="1"/>
  <c r="Z30" i="1"/>
  <c r="Z31" i="1" s="1"/>
  <c r="Y30" i="1"/>
  <c r="Y31" i="1" s="1"/>
  <c r="X30" i="1"/>
  <c r="W30" i="1"/>
  <c r="W31" i="1" s="1"/>
  <c r="U30" i="1"/>
  <c r="T30" i="1"/>
  <c r="P30" i="1"/>
  <c r="K30" i="1"/>
  <c r="AC27" i="1"/>
  <c r="AC28" i="1" s="1"/>
  <c r="AA27" i="1"/>
  <c r="AA28" i="1" s="1"/>
  <c r="Y27" i="1"/>
  <c r="Y28" i="1" s="1"/>
  <c r="W27" i="1"/>
  <c r="W28" i="1" s="1"/>
  <c r="V27" i="1"/>
  <c r="F27" i="1"/>
  <c r="AC22" i="1"/>
  <c r="AC23" i="1" s="1"/>
  <c r="AA22" i="1"/>
  <c r="AA23" i="1" s="1"/>
  <c r="Y22" i="1"/>
  <c r="Y23" i="1" s="1"/>
  <c r="W22" i="1"/>
  <c r="W23" i="1" s="1"/>
  <c r="K22" i="1"/>
  <c r="K23" i="1" s="1"/>
  <c r="H22" i="1"/>
  <c r="G22" i="1"/>
  <c r="AA16" i="1"/>
  <c r="T7" i="1"/>
  <c r="T8" i="1" s="1"/>
  <c r="W7" i="1"/>
  <c r="W8" i="1" s="1"/>
  <c r="F28" i="1" l="1"/>
  <c r="G31" i="1"/>
  <c r="W37" i="1"/>
  <c r="V28" i="1"/>
  <c r="U31" i="1"/>
  <c r="I37" i="1"/>
  <c r="Y37" i="1"/>
  <c r="H23" i="1"/>
  <c r="K31" i="1"/>
  <c r="J34" i="1"/>
  <c r="Z34" i="1"/>
  <c r="M37" i="1"/>
  <c r="AA37" i="1"/>
  <c r="T31" i="1"/>
  <c r="P31" i="1"/>
  <c r="X31" i="1"/>
  <c r="O37" i="1"/>
  <c r="AC37" i="1"/>
  <c r="AD28" i="1"/>
  <c r="AD38" i="1"/>
  <c r="AD30" i="1"/>
  <c r="AD36" i="1"/>
  <c r="AD34" i="1"/>
  <c r="AD27" i="1"/>
  <c r="AD22" i="1"/>
  <c r="AD33" i="1"/>
  <c r="AC13" i="1"/>
  <c r="AA13" i="1"/>
  <c r="AA14" i="1" s="1"/>
  <c r="Z13" i="1"/>
  <c r="Z14" i="1" s="1"/>
  <c r="W13" i="1"/>
  <c r="W14" i="1" s="1"/>
  <c r="T13" i="1"/>
  <c r="T14" i="1" s="1"/>
  <c r="I13" i="1"/>
  <c r="I14" i="1" s="1"/>
  <c r="F13" i="1"/>
  <c r="F14" i="1" s="1"/>
  <c r="X13" i="1"/>
  <c r="S13" i="1"/>
  <c r="Q13" i="1"/>
  <c r="O13" i="1"/>
  <c r="N13" i="1"/>
  <c r="M13" i="1"/>
  <c r="L13" i="1"/>
  <c r="K13" i="1"/>
  <c r="J13" i="1"/>
  <c r="H13" i="1"/>
  <c r="G13" i="1"/>
  <c r="AD31" i="1" l="1"/>
  <c r="AC14" i="1"/>
  <c r="AD14" i="1" s="1"/>
  <c r="AD13" i="1"/>
  <c r="AC25" i="1"/>
  <c r="AB25" i="1"/>
  <c r="AA25" i="1"/>
  <c r="AD37" i="1" s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AC7" i="1"/>
  <c r="AC8" i="1" s="1"/>
  <c r="AA7" i="1"/>
  <c r="AA8" i="1" s="1"/>
  <c r="Y8" i="1"/>
  <c r="AB7" i="1"/>
  <c r="V7" i="1"/>
  <c r="S7" i="1"/>
  <c r="O7" i="1"/>
  <c r="N7" i="1"/>
  <c r="L7" i="1"/>
  <c r="K7" i="1"/>
  <c r="J7" i="1"/>
  <c r="I7" i="1"/>
  <c r="H7" i="1"/>
  <c r="G7" i="1"/>
  <c r="F7" i="1"/>
  <c r="AD25" i="1" l="1"/>
  <c r="AD7" i="1"/>
  <c r="AD8" i="1"/>
  <c r="W4" i="1"/>
  <c r="H19" i="1" l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20" i="1"/>
  <c r="H16" i="1"/>
  <c r="H17" i="1" s="1"/>
  <c r="J16" i="1"/>
  <c r="J17" i="1" s="1"/>
  <c r="M16" i="1"/>
  <c r="M17" i="1" s="1"/>
  <c r="N16" i="1"/>
  <c r="N17" i="1" s="1"/>
  <c r="O16" i="1"/>
  <c r="O17" i="1" s="1"/>
  <c r="P16" i="1"/>
  <c r="P17" i="1" s="1"/>
  <c r="Q16" i="1"/>
  <c r="Q17" i="1" s="1"/>
  <c r="R16" i="1"/>
  <c r="R17" i="1" s="1"/>
  <c r="S16" i="1"/>
  <c r="S17" i="1" s="1"/>
  <c r="T16" i="1"/>
  <c r="T17" i="1" s="1"/>
  <c r="U16" i="1"/>
  <c r="U17" i="1" s="1"/>
  <c r="W16" i="1"/>
  <c r="W17" i="1" s="1"/>
  <c r="X17" i="1"/>
  <c r="Y16" i="1"/>
  <c r="Y17" i="1" s="1"/>
  <c r="Z16" i="1"/>
  <c r="Z17" i="1" s="1"/>
  <c r="AB16" i="1"/>
  <c r="AB17" i="1" s="1"/>
  <c r="AC16" i="1"/>
  <c r="G10" i="1"/>
  <c r="H10" i="1"/>
  <c r="H11" i="1" s="1"/>
  <c r="I10" i="1"/>
  <c r="I11" i="1" s="1"/>
  <c r="J10" i="1"/>
  <c r="J11" i="1" s="1"/>
  <c r="K10" i="1"/>
  <c r="K11" i="1" s="1"/>
  <c r="L10" i="1"/>
  <c r="L11" i="1" s="1"/>
  <c r="M10" i="1"/>
  <c r="M11" i="1" s="1"/>
  <c r="N10" i="1"/>
  <c r="N11" i="1" s="1"/>
  <c r="O10" i="1"/>
  <c r="O11" i="1" s="1"/>
  <c r="P10" i="1"/>
  <c r="P11" i="1" s="1"/>
  <c r="Q10" i="1"/>
  <c r="Q11" i="1" s="1"/>
  <c r="R10" i="1"/>
  <c r="R11" i="1" s="1"/>
  <c r="S10" i="1"/>
  <c r="S11" i="1" s="1"/>
  <c r="T10" i="1"/>
  <c r="T11" i="1" s="1"/>
  <c r="U11" i="1"/>
  <c r="V10" i="1"/>
  <c r="V11" i="1" s="1"/>
  <c r="W10" i="1"/>
  <c r="W11" i="1" s="1"/>
  <c r="X10" i="1"/>
  <c r="X11" i="1" s="1"/>
  <c r="Y10" i="1"/>
  <c r="Y11" i="1" s="1"/>
  <c r="Z10" i="1"/>
  <c r="Z11" i="1" s="1"/>
  <c r="AA10" i="1"/>
  <c r="AB10" i="1"/>
  <c r="AB11" i="1" s="1"/>
  <c r="AC10" i="1"/>
  <c r="AC11" i="1" s="1"/>
  <c r="Q20" i="1"/>
  <c r="F19" i="1"/>
  <c r="G17" i="1"/>
  <c r="AA17" i="1"/>
  <c r="V17" i="1"/>
  <c r="K17" i="1"/>
  <c r="I17" i="1"/>
  <c r="F10" i="1"/>
  <c r="G5" i="1"/>
  <c r="H4" i="1"/>
  <c r="H5" i="1" s="1"/>
  <c r="I4" i="1"/>
  <c r="I5" i="1" s="1"/>
  <c r="J4" i="1"/>
  <c r="J5" i="1" s="1"/>
  <c r="K4" i="1"/>
  <c r="K5" i="1" s="1"/>
  <c r="L4" i="1"/>
  <c r="L5" i="1" s="1"/>
  <c r="M4" i="1"/>
  <c r="M5" i="1" s="1"/>
  <c r="N4" i="1"/>
  <c r="N5" i="1" s="1"/>
  <c r="O4" i="1"/>
  <c r="O5" i="1" s="1"/>
  <c r="P4" i="1"/>
  <c r="P5" i="1" s="1"/>
  <c r="Q4" i="1"/>
  <c r="Q5" i="1" s="1"/>
  <c r="R4" i="1"/>
  <c r="R5" i="1" s="1"/>
  <c r="S4" i="1"/>
  <c r="S5" i="1" s="1"/>
  <c r="T4" i="1"/>
  <c r="T5" i="1" s="1"/>
  <c r="U5" i="1"/>
  <c r="V4" i="1"/>
  <c r="V5" i="1" s="1"/>
  <c r="W5" i="1"/>
  <c r="X4" i="1"/>
  <c r="X5" i="1" s="1"/>
  <c r="Y5" i="1"/>
  <c r="Z4" i="1"/>
  <c r="Z5" i="1" s="1"/>
  <c r="AA5" i="1"/>
  <c r="AB4" i="1"/>
  <c r="AB5" i="1" s="1"/>
  <c r="AC4" i="1"/>
  <c r="AC5" i="1" s="1"/>
  <c r="F4" i="1"/>
  <c r="K20" i="1" l="1"/>
  <c r="K40" i="1" s="1"/>
  <c r="K39" i="1"/>
  <c r="AC17" i="1"/>
  <c r="AC39" i="1"/>
  <c r="Z20" i="1"/>
  <c r="Z39" i="1"/>
  <c r="V20" i="1"/>
  <c r="V39" i="1"/>
  <c r="R20" i="1"/>
  <c r="R40" i="1" s="1"/>
  <c r="R39" i="1"/>
  <c r="N20" i="1"/>
  <c r="N39" i="1"/>
  <c r="J20" i="1"/>
  <c r="J39" i="1"/>
  <c r="G11" i="1"/>
  <c r="G40" i="1" s="1"/>
  <c r="G39" i="1"/>
  <c r="W20" i="1"/>
  <c r="W40" i="1" s="1"/>
  <c r="W39" i="1"/>
  <c r="O20" i="1"/>
  <c r="O39" i="1"/>
  <c r="AC40" i="1"/>
  <c r="Y20" i="1"/>
  <c r="Y40" i="1" s="1"/>
  <c r="Y39" i="1"/>
  <c r="U20" i="1"/>
  <c r="U39" i="1"/>
  <c r="Q39" i="1"/>
  <c r="M20" i="1"/>
  <c r="M39" i="1"/>
  <c r="I20" i="1"/>
  <c r="I39" i="1"/>
  <c r="AD19" i="1"/>
  <c r="F39" i="1"/>
  <c r="AA20" i="1"/>
  <c r="AA39" i="1"/>
  <c r="S20" i="1"/>
  <c r="S39" i="1"/>
  <c r="AB20" i="1"/>
  <c r="AB39" i="1"/>
  <c r="X20" i="1"/>
  <c r="X39" i="1"/>
  <c r="T20" i="1"/>
  <c r="T39" i="1"/>
  <c r="P20" i="1"/>
  <c r="P39" i="1"/>
  <c r="L20" i="1"/>
  <c r="L39" i="1"/>
  <c r="H20" i="1"/>
  <c r="H40" i="1" s="1"/>
  <c r="H39" i="1"/>
  <c r="AD4" i="1"/>
  <c r="AA11" i="1"/>
  <c r="AD11" i="1" s="1"/>
  <c r="AD10" i="1"/>
  <c r="AD16" i="1"/>
  <c r="AD17" i="1" s="1"/>
  <c r="F11" i="1"/>
  <c r="F20" i="1"/>
  <c r="AD20" i="1" s="1"/>
  <c r="F17" i="1"/>
  <c r="F5" i="1"/>
  <c r="AD5" i="1" s="1"/>
  <c r="AB23" i="1"/>
  <c r="AB40" i="1" s="1"/>
  <c r="Z23" i="1"/>
  <c r="Z40" i="1" s="1"/>
  <c r="X23" i="1"/>
  <c r="X40" i="1" s="1"/>
  <c r="V23" i="1"/>
  <c r="U23" i="1"/>
  <c r="U40" i="1" s="1"/>
  <c r="T23" i="1"/>
  <c r="T40" i="1" s="1"/>
  <c r="S23" i="1"/>
  <c r="R23" i="1"/>
  <c r="Q23" i="1"/>
  <c r="Q40" i="1" s="1"/>
  <c r="P23" i="1"/>
  <c r="P40" i="1" s="1"/>
  <c r="O23" i="1"/>
  <c r="N23" i="1"/>
  <c r="M23" i="1"/>
  <c r="L23" i="1"/>
  <c r="L40" i="1" s="1"/>
  <c r="J23" i="1"/>
  <c r="J40" i="1" s="1"/>
  <c r="I23" i="1"/>
  <c r="I40" i="1" s="1"/>
  <c r="F23" i="1"/>
  <c r="F40" i="1" l="1"/>
  <c r="M40" i="1"/>
  <c r="N40" i="1"/>
  <c r="V40" i="1"/>
  <c r="AA40" i="1"/>
  <c r="O40" i="1"/>
  <c r="S40" i="1"/>
  <c r="AD40" i="1"/>
  <c r="AD39" i="1"/>
  <c r="AD23" i="1"/>
</calcChain>
</file>

<file path=xl/sharedStrings.xml><?xml version="1.0" encoding="utf-8"?>
<sst xmlns="http://schemas.openxmlformats.org/spreadsheetml/2006/main" count="152" uniqueCount="74">
  <si>
    <t>Solicitado</t>
  </si>
  <si>
    <t>Lt 001</t>
  </si>
  <si>
    <t>Lt 002</t>
  </si>
  <si>
    <t>ITEM</t>
  </si>
  <si>
    <t>LOTE</t>
  </si>
  <si>
    <t>UN</t>
  </si>
  <si>
    <t>Código</t>
  </si>
  <si>
    <t>DESCRIÇÃO</t>
  </si>
  <si>
    <t>Exclusivo</t>
  </si>
  <si>
    <t>Lt 003</t>
  </si>
  <si>
    <t>Lt 004</t>
  </si>
  <si>
    <t>Lt 005</t>
  </si>
  <si>
    <t>Lt 006</t>
  </si>
  <si>
    <t>Lt 009</t>
  </si>
  <si>
    <t>Lt 010</t>
  </si>
  <si>
    <t>Lt 011</t>
  </si>
  <si>
    <t>Lt 012</t>
  </si>
  <si>
    <t>AGER</t>
  </si>
  <si>
    <t>CASACIVIL</t>
  </si>
  <si>
    <t>CGE</t>
  </si>
  <si>
    <t>DETRAN</t>
  </si>
  <si>
    <t>FAPEMAT</t>
  </si>
  <si>
    <t>GOVERNADORIA</t>
  </si>
  <si>
    <t>INDEA</t>
  </si>
  <si>
    <t>INTERMAT</t>
  </si>
  <si>
    <t>IPEM-MT</t>
  </si>
  <si>
    <t>JUCEMAT</t>
  </si>
  <si>
    <t>METAMAT</t>
  </si>
  <si>
    <t>MTGÁS</t>
  </si>
  <si>
    <t>MTSAÚDE</t>
  </si>
  <si>
    <t>PGE</t>
  </si>
  <si>
    <t>SECEL</t>
  </si>
  <si>
    <t>SEDEC</t>
  </si>
  <si>
    <t>SEDUC</t>
  </si>
  <si>
    <t>SEFAZ</t>
  </si>
  <si>
    <t>SEMA</t>
  </si>
  <si>
    <t>SEPLAG</t>
  </si>
  <si>
    <t>SES</t>
  </si>
  <si>
    <t>SESP</t>
  </si>
  <si>
    <t>SETASC</t>
  </si>
  <si>
    <t>SINFRA</t>
  </si>
  <si>
    <t>1</t>
  </si>
  <si>
    <t>SMART TV LED 32''; CARACTERÍSTICAS MÍNIMAS: RESOLUÇÃO: HD; TELA: FORMATO WIDESCREEN; CONEXÕES MÍNIMAS: HDMI: 2; USB: 1; ETHERNET (LAN): 1; WI-FI INTEGRADO E BLUETOOTH; ITENS INCLUSOS: CABO DE ENERGIA, CONTROLE REMOTO, PILHAS, MANUAL DE INSTRUÇÕES EM PORTUGUÊS, BASE E PARAFUSOS; EMBALAGEM COM DADOS DE IDENTIFICAÇÃO DO PRODUTO E MARCA DO FABRICANTE; GARANTIA MÍNIMA DE 01 ANO.</t>
  </si>
  <si>
    <t>SMART TV LED 40 A 43"; CARACTERÍSTICAS MÍNIMAS: RESOLUÇÃO: FULL HD; TELA: FORMATO WIDESCREEN; CONEXÕES MÍNIMAS: HDMI: 3; USB: 1; ETHERNET (LAN): 1; WI-FI INTEGRADO E BLUETOOTH; ITENS INCLUSOS: CABO DE ENERGIA, CONTROLE REMOTO, PILHAS, MANUAL DE INSTRUÇÕES EM PORTUGUÊS; EMBALAGEM COM DADOS DE IDENTIFICAÇÃO DO PRODUTO E MARCA DO FABRICANTE; GARANTIA MÍNIMA DE 01 ANO.</t>
  </si>
  <si>
    <t>SMART TV LED 50"; CARACTERÍSTICAS MÍNIMAS: RESOLUÇÃO: ULTRA HD 4K; TELA: FORMATO WIDESCREEN; CONEXÕES MÍNIMAS: HDMI: 3; USB: 2; ETHERNET (LAN): 1; WI-FI INTEGRADO E BLUETOOTH; ITENS INCLUSOS: CABO DE ENERGIA, CONTROLE REMOTO, PILHAS, MANUAL DE INSTRUÇÕES EM PORTUGUÊS; EMBALAGEM COM DADOS DE IDENTIFICAÇÃO DO PRODUTO E MARCA DO FABRICANTE; GARANTIA MÍNIMA DE 01 ANO.</t>
  </si>
  <si>
    <t>SMART TV LED 55"; CARACTERÍSTICAS MÍNIMAS: RESOLUÇÃO: ULTRA HD 4K; TELA: FORMATO WIDESCREEN; CONEXÕES MÍNIMAS: HDMI: 3; USB: 2; ETHERNET (LAN): 1; WI-FI INTEGRADO E BLUETOOTH; ITENS INCLUSOS: CABO DE ENERGIA, CONTROLE REMOTO, PILHAS, MANUAL DE INSTRUÇÕES EM PORTUGUÊS; EMBALAGEM COM DADOS DE IDENTIFICAÇÃO DO PRODUTO E MARCA DO FABRICANTE; GARANTIA MÍNIMA DE 01 ANO.</t>
  </si>
  <si>
    <t>SMART TV LED 65"; CARACTERÍSTICAS MÍNIMAS: RESOLUÇÃO: ULTRA HD 4K; TELA: FORMATO WIDESCREEN; CONEXÕES MÍNIMAS: HDMI: 3; USB: 2; ETHERNET (LAN): 1; WI-FI INTEGRADO E BLUETOOTH; ITENS INCLUSOS: CABO DE ENERGIA, CONTROLE REMOTO, PILHAS, MANUAL DE INSTRUÇÕES EM PORTUGUÊS; EMBALAGEM COM DADOS DE IDENTIFICAÇÃO DO PRODUTO E MARCA DO FABRICANTE; GARANTIA MÍNIMA DE 01 ANO.</t>
  </si>
  <si>
    <t>SMART TV LED 75"; CARACTERÍSTICAS MÍNIMAS: RESOLUÇÃO: ULTRA HD 4K; TELA: FORMATO WIDESCREEN; CONEXÕES MÍNIMAS: HDMI: 3; USB: 2; ETHERNET (LAN): 1; WI-FI INTEGRADO E BLUETOOTH; ITENS INCLUSOS: CABO DE ENERGIA, CONTROLE REMOTO, PILHAS, MANUAL DE INSTRUÇÕES EM PORTUGUÊS; EMBALAGEM COM DADOS DE IDENTIFICAÇÃO DO PRODUTO E MARCA DO FABRICANTE; GARANTIA MÍNIMA DE 01 ANO.</t>
  </si>
  <si>
    <t>SUPORTE DE PAREDE FIXO PARA TV DE LCD, PLASMA E LED DE 32 A 75 POLEGADAS (MÍNIMO), MATERIAL EM AÇO CARBONO, COM TRATAMENTO ANTICORROSÃO E PINTURA ELETROSTÁTICA, COR PRETO. ACOMPANHA KIT DE INSTALAÇÃO E MANUAL DE INSTALAÇÃO. GARANTIA MÍNIMA DE 01 ANO.</t>
  </si>
  <si>
    <t>SUPORTE DE PAREDE ARTICULADO PARA TV DE LCD, PLASMA E LED DE 26 A 55 POLEGADAS (MÍNIMO), PADRÃO DE FIXAÇÃO VESA MÁXIMO 400X400 MM, SISTEMA DE ROTAÇÃO E INCLINAÇÃO, MATERIAL EM AÇO CARBONO, COM TRATAMENTO ANTICORROSÃO E PINTURA ELETROSTÁTICA, COR PRETO. ACOMPANHA KIT DE INSTALAÇÃO E MANUAL DE INSTRUÇÕES. GARANTIA MÍNIMA DE 01 ANO.</t>
  </si>
  <si>
    <t>SUPORTE DE PAREDE ARTICULADO PARA TV DE LCD, PLASMA E LED DE 32 A 75 POLEGADAS (MÍNIMO), PADRÃO DE FIXAÇÃO VESA MÁXIMO 600X400 MM, SISTEMA DE ROTAÇÃO E INCLINAÇÃO, MATERIAL EM AÇO CARBONO, COM TRATAMENTO ANTICORROSÃO E PINTURA ELETROSTÁTICA, COR PRETO. ACOMPANHA KIT DE INSTALAÇÃO E MANUAL DE INSTRUÇÕES. GARANTIA MÍNIMA DE 01 ANO.</t>
  </si>
  <si>
    <t>Lt 11</t>
  </si>
  <si>
    <t>PR</t>
  </si>
  <si>
    <t>Lt007</t>
  </si>
  <si>
    <t>Lt008</t>
  </si>
  <si>
    <t>Lt013</t>
  </si>
  <si>
    <t>Lt 014</t>
  </si>
  <si>
    <t>Lt 015</t>
  </si>
  <si>
    <t>Lt 016</t>
  </si>
  <si>
    <t>Lt 017</t>
  </si>
  <si>
    <t>Lt 018</t>
  </si>
  <si>
    <t>Lt 019</t>
  </si>
  <si>
    <t>Lt 020</t>
  </si>
  <si>
    <t>Total 75%</t>
  </si>
  <si>
    <t>Total 25%</t>
  </si>
  <si>
    <t>Total Geral:</t>
  </si>
  <si>
    <t>Total</t>
  </si>
  <si>
    <t>Lt 007</t>
  </si>
  <si>
    <t>Lt 008</t>
  </si>
  <si>
    <t>SISTEMA DE VIDEOCONFERÊNCIA COM A SEGUINTE ESPECIFICAÇÃO E CARACTERÍSTICAS MÍNIMAS: CÂMERA COM INCLINAÇÃO E ZOOM, PANORÂMICA CONTROLADO POR CONTROLE REMOTO OU CONSOLE, INCLINAÇÃO PAN +125º ~ -125º  E TILT +30º E -30º, ZOOM ÓPTICO DE ALTA DEFINIÇÃO DE 10X, CAMPO DE VISÃO DE MÍNIMO 90 GRAUS, FULL HD 1080P 30FPS, COM CONTROLE REMOTO (INCLUSO PILHA/BATERIA), ROSCA PARA TRIPÉ PADRÃO; VIVA-VOZ COM CANCELAMENTO DE ECO ACÚSTICO; 4 (QUATRO) MICROFONES OMNIDIRECIONAIS COM CAPTAÇÃO 360° QUE SUPORTAM UM ALCANCE DE 6M (20 PÉS) DE DIÂMETRO; RESPOSTA DE FREQUÊNCIA DE 100 HZ - 11 KHZ, SENSIBILIDADE DE -28 DB +/-3 DB; DISTORÇÃO DE &lt;5% DE 200 HZ; HUB/CABO, SENDO HUB CENTRAL MONTÁVEL PARA A CONEXÃO DE TODOS OS COMPONENTES, SOLUÇÃO ADESIVA INCLUSA PARA MONTAGEM SOB MESAS; ADAPTADOR DE ALIMENTAÇÃO 110V/220V; SUPORTE DA CÂMERA PARA MESA/PAREDE; COMPATIBILIDADE E FERRAMENTAS, COMPATÍVEL COM USB 2.0, VÍDEO E ÁUDIO COMPATÍVEIS COM UVC; COMPATÍVEL COM MICROSOFT TEAMS, GOOGLE MEET, ZOOM, CISCO JABBER, WEBEX, ENTRE OUTROS; SISTEMA COMPATÍVEL COM WINDOWS® 7, 8.1 OU 10; MAC® OS X 10.7 OU POSTERIOR; MODELO DE REFERÊNCIA: LOGITECH GROUP HD SYSTEM VÍDEOCONFERÊNCIA OU SIMILAR; GARANTIA MÍNIMA DO FORNECEDOR DE 03 (TRÊS) ANOS. UNIDADE.</t>
  </si>
  <si>
    <t>PAR DE MICROFONES DE EXPANSÃO; TIPO DE CONEXÃO: PLUG-AND-PLAY; TIPO DE MICROFONE: MONO, BANDA LARGA, CANCELAMENTO DE RUÍDO; LUZ PARA CONFIRMAÇÃO DA TRANSMISSÃO DE VÍDEO; BOTÃO DE MUDO, COM LUZ INDICADORA.PAR.</t>
  </si>
  <si>
    <t>SMART TV LED DE 58" A 60"; CARACTERÍSTICAS MÍNIMAS: RESOLUÇÃO: ULTRA HD 4K; TELA: FORMATO WIDESCREEN; CONEXÕES MÍNIMAS: HDMI: 3; USB: 2; ETHERNET (LAN): 1; WI-FI INTEGRADO E BLUETOOTH; ITENS INCLUSOS: CABO DE ENERGIA, CONTROLE REMOTO, PILHAS, MANUAL DE INSTRUÇÕES EM PORTUGUÊS; EMBALAGEM COM DADOS DE IDENTIFICAÇÃO DO PRODUTO E MARCA DO FABRICANTE; GARANTIA MÍNIMA DE 01 ANO.</t>
  </si>
  <si>
    <t>Lt 021</t>
  </si>
  <si>
    <t>PESQUISA DE DEMANDA Nº 511 ENCERRADA EM 26/03/2021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</si>
</sst>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rgb="FF000000"/>
      <name val="Calibri"/>
      <family val="2"/>
      <charset val="204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b/>
      <i/>
      <sz val="8"/>
      <color theme="1" tint="0.34998626667073579"/>
      <name val="Arial"/>
      <family val="2"/>
    </font>
    <font>
      <i/>
      <sz val="8"/>
      <color theme="1" tint="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9" fontId="1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4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3" borderId="11" xfId="1" applyNumberFormat="1" applyFont="1" applyFill="1" applyBorder="1" applyAlignment="1">
      <alignment horizontal="center" vertical="center" wrapText="1"/>
    </xf>
    <xf numFmtId="0" fontId="1" fillId="4" borderId="11" xfId="1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3" borderId="4" xfId="0" applyNumberFormat="1" applyFont="1" applyFill="1" applyBorder="1" applyAlignment="1">
      <alignment horizontal="justify" vertical="center" wrapText="1"/>
    </xf>
    <xf numFmtId="0" fontId="1" fillId="4" borderId="4" xfId="0" applyNumberFormat="1" applyFont="1" applyFill="1" applyBorder="1" applyAlignment="1">
      <alignment horizontal="justify" vertical="center" wrapText="1"/>
    </xf>
    <xf numFmtId="0" fontId="1" fillId="5" borderId="4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0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wrapText="1"/>
    </xf>
    <xf numFmtId="9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wrapText="1"/>
    </xf>
    <xf numFmtId="9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justify" vertical="center"/>
    </xf>
    <xf numFmtId="0" fontId="1" fillId="4" borderId="4" xfId="0" applyFont="1" applyFill="1" applyBorder="1" applyAlignment="1">
      <alignment horizontal="justify" vertical="center"/>
    </xf>
    <xf numFmtId="0" fontId="4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view="pageBreakPreview" topLeftCell="A10" zoomScaleNormal="100" zoomScaleSheetLayoutView="100" workbookViewId="0">
      <selection activeCell="F13" sqref="F13"/>
    </sheetView>
  </sheetViews>
  <sheetFormatPr defaultRowHeight="15" x14ac:dyDescent="0.25"/>
  <cols>
    <col min="1" max="1" width="4.28515625" style="33" customWidth="1"/>
    <col min="2" max="2" width="5.28515625" style="33" bestFit="1" customWidth="1"/>
    <col min="3" max="3" width="3" style="33" bestFit="1" customWidth="1"/>
    <col min="4" max="4" width="9.5703125" style="33" customWidth="1"/>
    <col min="5" max="5" width="46.7109375" style="36" customWidth="1"/>
    <col min="6" max="12" width="7.7109375" style="33" customWidth="1"/>
    <col min="13" max="13" width="8.140625" style="33" customWidth="1"/>
    <col min="14" max="15" width="7.7109375" style="33" customWidth="1"/>
    <col min="16" max="16" width="8.28515625" style="33" customWidth="1"/>
    <col min="17" max="30" width="7.7109375" style="33" customWidth="1"/>
    <col min="31" max="16384" width="9.140625" style="33"/>
  </cols>
  <sheetData>
    <row r="1" spans="1:30" s="55" customFormat="1" ht="23.25" customHeight="1" x14ac:dyDescent="0.25">
      <c r="A1" s="5" t="s">
        <v>73</v>
      </c>
      <c r="B1" s="6"/>
      <c r="C1" s="6"/>
      <c r="D1" s="23"/>
      <c r="E1" s="24"/>
      <c r="F1" s="60" t="s">
        <v>17</v>
      </c>
      <c r="G1" s="60" t="s">
        <v>18</v>
      </c>
      <c r="H1" s="60" t="s">
        <v>19</v>
      </c>
      <c r="I1" s="60" t="s">
        <v>20</v>
      </c>
      <c r="J1" s="60" t="s">
        <v>21</v>
      </c>
      <c r="K1" s="60" t="s">
        <v>22</v>
      </c>
      <c r="L1" s="60" t="s">
        <v>23</v>
      </c>
      <c r="M1" s="60" t="s">
        <v>24</v>
      </c>
      <c r="N1" s="60" t="s">
        <v>25</v>
      </c>
      <c r="O1" s="60" t="s">
        <v>26</v>
      </c>
      <c r="P1" s="60" t="s">
        <v>27</v>
      </c>
      <c r="Q1" s="60" t="s">
        <v>28</v>
      </c>
      <c r="R1" s="60" t="s">
        <v>29</v>
      </c>
      <c r="S1" s="60" t="s">
        <v>30</v>
      </c>
      <c r="T1" s="60" t="s">
        <v>31</v>
      </c>
      <c r="U1" s="60" t="s">
        <v>32</v>
      </c>
      <c r="V1" s="60" t="s">
        <v>33</v>
      </c>
      <c r="W1" s="60" t="s">
        <v>34</v>
      </c>
      <c r="X1" s="60" t="s">
        <v>35</v>
      </c>
      <c r="Y1" s="60" t="s">
        <v>36</v>
      </c>
      <c r="Z1" s="60" t="s">
        <v>37</v>
      </c>
      <c r="AA1" s="60" t="s">
        <v>38</v>
      </c>
      <c r="AB1" s="60" t="s">
        <v>39</v>
      </c>
      <c r="AC1" s="60" t="s">
        <v>40</v>
      </c>
      <c r="AD1" s="10" t="s">
        <v>66</v>
      </c>
    </row>
    <row r="2" spans="1:30" s="55" customFormat="1" x14ac:dyDescent="0.25">
      <c r="A2" s="7" t="s">
        <v>3</v>
      </c>
      <c r="B2" s="7" t="s">
        <v>4</v>
      </c>
      <c r="C2" s="13" t="s">
        <v>5</v>
      </c>
      <c r="D2" s="25" t="s">
        <v>6</v>
      </c>
      <c r="E2" s="26" t="s">
        <v>7</v>
      </c>
      <c r="F2" s="34" t="s">
        <v>0</v>
      </c>
      <c r="G2" s="35" t="s">
        <v>0</v>
      </c>
      <c r="H2" s="35" t="s">
        <v>0</v>
      </c>
      <c r="I2" s="35" t="s">
        <v>0</v>
      </c>
      <c r="J2" s="35" t="s">
        <v>0</v>
      </c>
      <c r="K2" s="35" t="s">
        <v>0</v>
      </c>
      <c r="L2" s="35" t="s">
        <v>0</v>
      </c>
      <c r="M2" s="35" t="s">
        <v>0</v>
      </c>
      <c r="N2" s="35" t="s">
        <v>0</v>
      </c>
      <c r="O2" s="35" t="s">
        <v>0</v>
      </c>
      <c r="P2" s="35" t="s">
        <v>0</v>
      </c>
      <c r="Q2" s="35" t="s">
        <v>0</v>
      </c>
      <c r="R2" s="35" t="s">
        <v>0</v>
      </c>
      <c r="S2" s="35" t="s">
        <v>0</v>
      </c>
      <c r="T2" s="35" t="s">
        <v>0</v>
      </c>
      <c r="U2" s="35" t="s">
        <v>0</v>
      </c>
      <c r="V2" s="35" t="s">
        <v>0</v>
      </c>
      <c r="W2" s="35" t="s">
        <v>0</v>
      </c>
      <c r="X2" s="35" t="s">
        <v>0</v>
      </c>
      <c r="Y2" s="35" t="s">
        <v>0</v>
      </c>
      <c r="Z2" s="35" t="s">
        <v>0</v>
      </c>
      <c r="AA2" s="35" t="s">
        <v>0</v>
      </c>
      <c r="AB2" s="35" t="s">
        <v>0</v>
      </c>
      <c r="AC2" s="35" t="s">
        <v>0</v>
      </c>
      <c r="AD2" s="10"/>
    </row>
    <row r="3" spans="1:30" s="55" customFormat="1" ht="90" x14ac:dyDescent="0.25">
      <c r="A3" s="10" t="s">
        <v>41</v>
      </c>
      <c r="B3" s="10" t="s">
        <v>1</v>
      </c>
      <c r="C3" s="14" t="s">
        <v>5</v>
      </c>
      <c r="D3" s="27">
        <v>1098296</v>
      </c>
      <c r="E3" s="29" t="s">
        <v>42</v>
      </c>
      <c r="F3" s="19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1</v>
      </c>
      <c r="P3" s="8">
        <v>0</v>
      </c>
      <c r="Q3" s="8">
        <v>0</v>
      </c>
      <c r="R3" s="8">
        <v>0</v>
      </c>
      <c r="S3" s="8">
        <v>0</v>
      </c>
      <c r="T3" s="8">
        <v>4</v>
      </c>
      <c r="U3" s="8">
        <v>3</v>
      </c>
      <c r="V3" s="8">
        <v>0</v>
      </c>
      <c r="W3" s="8">
        <v>7</v>
      </c>
      <c r="X3" s="8">
        <v>0</v>
      </c>
      <c r="Y3" s="8">
        <v>3</v>
      </c>
      <c r="Z3" s="8">
        <v>2</v>
      </c>
      <c r="AA3" s="8">
        <v>90</v>
      </c>
      <c r="AB3" s="8">
        <v>0</v>
      </c>
      <c r="AC3" s="8">
        <v>10</v>
      </c>
      <c r="AD3" s="8">
        <f t="shared" ref="AD3:AD16" si="0">SUM(F3:AC3)</f>
        <v>120</v>
      </c>
    </row>
    <row r="4" spans="1:30" s="55" customFormat="1" x14ac:dyDescent="0.25">
      <c r="A4" s="1" t="s">
        <v>41</v>
      </c>
      <c r="B4" s="1" t="s">
        <v>1</v>
      </c>
      <c r="C4" s="15" t="s">
        <v>5</v>
      </c>
      <c r="D4" s="2">
        <v>0.75</v>
      </c>
      <c r="E4" s="30"/>
      <c r="F4" s="20">
        <f>IF(AND(F3&lt;4,F3&gt;0),1,ROUNDUP(F3*75%,0))</f>
        <v>0</v>
      </c>
      <c r="G4" s="20">
        <v>0</v>
      </c>
      <c r="H4" s="20">
        <f t="shared" ref="H4:AC4" si="1">IF(AND(H3&lt;4,H3&gt;0),1,ROUNDUP(H3*75%,0))</f>
        <v>0</v>
      </c>
      <c r="I4" s="20">
        <f t="shared" si="1"/>
        <v>0</v>
      </c>
      <c r="J4" s="20">
        <f t="shared" si="1"/>
        <v>0</v>
      </c>
      <c r="K4" s="20">
        <f t="shared" si="1"/>
        <v>0</v>
      </c>
      <c r="L4" s="20">
        <f t="shared" si="1"/>
        <v>0</v>
      </c>
      <c r="M4" s="20">
        <f t="shared" si="1"/>
        <v>0</v>
      </c>
      <c r="N4" s="20">
        <f t="shared" si="1"/>
        <v>0</v>
      </c>
      <c r="O4" s="20">
        <f t="shared" si="1"/>
        <v>1</v>
      </c>
      <c r="P4" s="20">
        <f t="shared" si="1"/>
        <v>0</v>
      </c>
      <c r="Q4" s="20">
        <f t="shared" si="1"/>
        <v>0</v>
      </c>
      <c r="R4" s="20">
        <f t="shared" si="1"/>
        <v>0</v>
      </c>
      <c r="S4" s="20">
        <f t="shared" si="1"/>
        <v>0</v>
      </c>
      <c r="T4" s="20">
        <f t="shared" si="1"/>
        <v>3</v>
      </c>
      <c r="U4" s="20">
        <v>2</v>
      </c>
      <c r="V4" s="20">
        <f t="shared" si="1"/>
        <v>0</v>
      </c>
      <c r="W4" s="20">
        <f>IF(AND(W3&lt;4,W3&gt;0),1,ROUNDUP(W3*75%,0))</f>
        <v>6</v>
      </c>
      <c r="X4" s="20">
        <f t="shared" si="1"/>
        <v>0</v>
      </c>
      <c r="Y4" s="20">
        <v>2</v>
      </c>
      <c r="Z4" s="20">
        <f t="shared" si="1"/>
        <v>1</v>
      </c>
      <c r="AA4" s="20">
        <f>IF(AND(AA3&lt;4,AA3&gt;0),1,ROUNDUP(AA3*75%,0))</f>
        <v>68</v>
      </c>
      <c r="AB4" s="20">
        <f t="shared" si="1"/>
        <v>0</v>
      </c>
      <c r="AC4" s="20">
        <f t="shared" si="1"/>
        <v>8</v>
      </c>
      <c r="AD4" s="20">
        <f t="shared" si="0"/>
        <v>91</v>
      </c>
    </row>
    <row r="5" spans="1:30" s="55" customFormat="1" x14ac:dyDescent="0.25">
      <c r="A5" s="3" t="s">
        <v>41</v>
      </c>
      <c r="B5" s="3" t="s">
        <v>2</v>
      </c>
      <c r="C5" s="16" t="s">
        <v>5</v>
      </c>
      <c r="D5" s="4">
        <v>0.25</v>
      </c>
      <c r="E5" s="31"/>
      <c r="F5" s="21">
        <f>F3-F4</f>
        <v>0</v>
      </c>
      <c r="G5" s="21">
        <f t="shared" ref="G5:AC5" si="2">G3-G4</f>
        <v>0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0</v>
      </c>
      <c r="N5" s="21">
        <f t="shared" si="2"/>
        <v>0</v>
      </c>
      <c r="O5" s="21">
        <f t="shared" si="2"/>
        <v>0</v>
      </c>
      <c r="P5" s="21">
        <f t="shared" si="2"/>
        <v>0</v>
      </c>
      <c r="Q5" s="21">
        <f t="shared" si="2"/>
        <v>0</v>
      </c>
      <c r="R5" s="21">
        <f t="shared" si="2"/>
        <v>0</v>
      </c>
      <c r="S5" s="21">
        <f t="shared" si="2"/>
        <v>0</v>
      </c>
      <c r="T5" s="21">
        <f t="shared" si="2"/>
        <v>1</v>
      </c>
      <c r="U5" s="21">
        <f t="shared" si="2"/>
        <v>1</v>
      </c>
      <c r="V5" s="21">
        <f t="shared" si="2"/>
        <v>0</v>
      </c>
      <c r="W5" s="21">
        <f t="shared" si="2"/>
        <v>1</v>
      </c>
      <c r="X5" s="21">
        <f t="shared" si="2"/>
        <v>0</v>
      </c>
      <c r="Y5" s="21">
        <f t="shared" si="2"/>
        <v>1</v>
      </c>
      <c r="Z5" s="21">
        <f t="shared" si="2"/>
        <v>1</v>
      </c>
      <c r="AA5" s="21">
        <f t="shared" si="2"/>
        <v>22</v>
      </c>
      <c r="AB5" s="21">
        <f t="shared" si="2"/>
        <v>0</v>
      </c>
      <c r="AC5" s="21">
        <f t="shared" si="2"/>
        <v>2</v>
      </c>
      <c r="AD5" s="21">
        <f t="shared" si="0"/>
        <v>29</v>
      </c>
    </row>
    <row r="6" spans="1:30" s="55" customFormat="1" ht="90" x14ac:dyDescent="0.25">
      <c r="A6" s="11">
        <v>1</v>
      </c>
      <c r="B6" s="11" t="s">
        <v>2</v>
      </c>
      <c r="C6" s="17" t="s">
        <v>5</v>
      </c>
      <c r="D6" s="61">
        <v>1098297</v>
      </c>
      <c r="E6" s="29" t="s">
        <v>43</v>
      </c>
      <c r="F6" s="19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131</v>
      </c>
      <c r="U6" s="8">
        <v>0</v>
      </c>
      <c r="V6" s="8">
        <v>0</v>
      </c>
      <c r="W6" s="8">
        <v>6</v>
      </c>
      <c r="X6" s="8">
        <v>3</v>
      </c>
      <c r="Y6" s="8">
        <v>3</v>
      </c>
      <c r="Z6" s="8">
        <v>0</v>
      </c>
      <c r="AA6" s="8">
        <v>7</v>
      </c>
      <c r="AB6" s="8">
        <v>0</v>
      </c>
      <c r="AC6" s="8">
        <v>8</v>
      </c>
      <c r="AD6" s="8">
        <f t="shared" si="0"/>
        <v>159</v>
      </c>
    </row>
    <row r="7" spans="1:30" s="55" customFormat="1" x14ac:dyDescent="0.25">
      <c r="A7" s="45" t="s">
        <v>41</v>
      </c>
      <c r="B7" s="45" t="s">
        <v>9</v>
      </c>
      <c r="C7" s="46" t="s">
        <v>5</v>
      </c>
      <c r="D7" s="2">
        <v>0.75</v>
      </c>
      <c r="E7" s="47"/>
      <c r="F7" s="48">
        <f>IF(AND(F9&lt;4,F9&gt;0),1,ROUNDUP(F9*75%,0))</f>
        <v>0</v>
      </c>
      <c r="G7" s="49">
        <f>IF(AND(F9&lt;4,F9&gt;0),1,ROUNDUP(F9*75%,0))</f>
        <v>0</v>
      </c>
      <c r="H7" s="49">
        <f>IF(AND(F9&lt;4,F9&gt;0),1,ROUNDUP(F9*75%,0))</f>
        <v>0</v>
      </c>
      <c r="I7" s="49">
        <f>IF(AND(F9&lt;4,F9&gt;0),1,ROUNDUP(F9*75%,0))</f>
        <v>0</v>
      </c>
      <c r="J7" s="49">
        <f>IF(AND(F9&lt;4,F9&gt;0),1,ROUNDUP(F9*75%,0))</f>
        <v>0</v>
      </c>
      <c r="K7" s="49">
        <f>IF(AND(F9&lt;4,F9&gt;0),1,ROUNDUP(F9*75%,0))</f>
        <v>0</v>
      </c>
      <c r="L7" s="49">
        <f>IF(AND(F9&lt;4,F9&gt;0),1,ROUNDUP(F9*75%,0))</f>
        <v>0</v>
      </c>
      <c r="M7" s="49">
        <v>1</v>
      </c>
      <c r="N7" s="49">
        <f>IF(AND(F9&lt;4,F9&gt;0),1,ROUNDUP(F9*75%,0))</f>
        <v>0</v>
      </c>
      <c r="O7" s="49">
        <f>IF(AND(F9&lt;4,F9&gt;0),1,ROUNDUP(F9*75%,0))</f>
        <v>0</v>
      </c>
      <c r="P7" s="49">
        <v>0</v>
      </c>
      <c r="Q7" s="49">
        <v>0</v>
      </c>
      <c r="R7" s="49">
        <v>0</v>
      </c>
      <c r="S7" s="49">
        <f>IF(AND(F9&lt;4,F9&gt;0),1,ROUNDUP(F9*75%,0))</f>
        <v>0</v>
      </c>
      <c r="T7" s="49">
        <f>IF(AND(T6&lt;4,T6&gt;0),1,ROUNDUP(T6*75%,0))</f>
        <v>99</v>
      </c>
      <c r="U7" s="49">
        <v>0</v>
      </c>
      <c r="V7" s="49">
        <f>IF(AND(F9&lt;4,F9&gt;0),1,ROUNDUP(F9*75%,0))</f>
        <v>0</v>
      </c>
      <c r="W7" s="49">
        <f>IF(AND(W6&lt;4,W6&gt;0),1,ROUNDUP(W6*75%,0))</f>
        <v>5</v>
      </c>
      <c r="X7" s="49">
        <v>2</v>
      </c>
      <c r="Y7" s="49">
        <v>2</v>
      </c>
      <c r="Z7" s="49">
        <v>0</v>
      </c>
      <c r="AA7" s="49">
        <f>IF(AND(AA6&lt;4,AA6&gt;0),1,ROUNDUP(AA6*75%,0))</f>
        <v>6</v>
      </c>
      <c r="AB7" s="49">
        <f>IF(AND(F9&lt;4,F9&gt;0),1,ROUNDUP(F9*75%,0))</f>
        <v>0</v>
      </c>
      <c r="AC7" s="49">
        <f>IF(AND(AC6&lt;4,AC6&gt;0),1,ROUNDUP(AC6*75%,0))</f>
        <v>6</v>
      </c>
      <c r="AD7" s="49">
        <f t="shared" si="0"/>
        <v>121</v>
      </c>
    </row>
    <row r="8" spans="1:30" s="55" customFormat="1" x14ac:dyDescent="0.25">
      <c r="A8" s="39"/>
      <c r="B8" s="39" t="s">
        <v>10</v>
      </c>
      <c r="C8" s="40" t="s">
        <v>5</v>
      </c>
      <c r="D8" s="4">
        <v>0.25</v>
      </c>
      <c r="E8" s="42"/>
      <c r="F8" s="43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f>T6-T7</f>
        <v>32</v>
      </c>
      <c r="U8" s="44">
        <v>0</v>
      </c>
      <c r="V8" s="44">
        <v>0</v>
      </c>
      <c r="W8" s="44">
        <f>W6-W7</f>
        <v>1</v>
      </c>
      <c r="X8" s="44">
        <v>1</v>
      </c>
      <c r="Y8" s="44">
        <f>Y6-Y7</f>
        <v>1</v>
      </c>
      <c r="Z8" s="44">
        <v>0</v>
      </c>
      <c r="AA8" s="44">
        <f>AA6-AA7</f>
        <v>1</v>
      </c>
      <c r="AB8" s="44">
        <v>0</v>
      </c>
      <c r="AC8" s="44">
        <f>AC6-AC7</f>
        <v>2</v>
      </c>
      <c r="AD8" s="44">
        <f t="shared" si="0"/>
        <v>38</v>
      </c>
    </row>
    <row r="9" spans="1:30" s="55" customFormat="1" ht="93.75" customHeight="1" x14ac:dyDescent="0.25">
      <c r="A9" s="10">
        <v>1</v>
      </c>
      <c r="B9" s="10" t="s">
        <v>9</v>
      </c>
      <c r="C9" s="14" t="s">
        <v>5</v>
      </c>
      <c r="D9" s="61">
        <v>1098298</v>
      </c>
      <c r="E9" s="29" t="s">
        <v>44</v>
      </c>
      <c r="F9" s="19">
        <v>0</v>
      </c>
      <c r="G9" s="8">
        <v>0</v>
      </c>
      <c r="H9" s="8">
        <v>0</v>
      </c>
      <c r="I9" s="8">
        <v>0</v>
      </c>
      <c r="J9" s="8">
        <v>2</v>
      </c>
      <c r="K9" s="8">
        <v>0</v>
      </c>
      <c r="L9" s="8">
        <v>0</v>
      </c>
      <c r="M9" s="8">
        <v>5</v>
      </c>
      <c r="N9" s="8">
        <v>1</v>
      </c>
      <c r="O9" s="8">
        <v>0</v>
      </c>
      <c r="P9" s="8">
        <v>0</v>
      </c>
      <c r="Q9" s="8">
        <v>0</v>
      </c>
      <c r="R9" s="8">
        <v>0</v>
      </c>
      <c r="S9" s="8">
        <v>4</v>
      </c>
      <c r="T9" s="8">
        <v>1</v>
      </c>
      <c r="U9" s="8">
        <v>3</v>
      </c>
      <c r="V9" s="8">
        <v>0</v>
      </c>
      <c r="W9" s="8">
        <v>10</v>
      </c>
      <c r="X9" s="8">
        <v>0</v>
      </c>
      <c r="Y9" s="8">
        <v>14</v>
      </c>
      <c r="Z9" s="8">
        <v>0</v>
      </c>
      <c r="AA9" s="8">
        <v>5</v>
      </c>
      <c r="AB9" s="8">
        <v>0</v>
      </c>
      <c r="AC9" s="8">
        <v>5</v>
      </c>
      <c r="AD9" s="8">
        <f t="shared" si="0"/>
        <v>50</v>
      </c>
    </row>
    <row r="10" spans="1:30" s="55" customFormat="1" x14ac:dyDescent="0.25">
      <c r="A10" s="1" t="s">
        <v>41</v>
      </c>
      <c r="B10" s="1" t="s">
        <v>11</v>
      </c>
      <c r="C10" s="15" t="s">
        <v>5</v>
      </c>
      <c r="D10" s="2">
        <v>0.75</v>
      </c>
      <c r="E10" s="30"/>
      <c r="F10" s="20">
        <f>IF(AND(F9&lt;4,F9&gt;0),1,ROUNDUP(F9*75%,0))</f>
        <v>0</v>
      </c>
      <c r="G10" s="20">
        <f t="shared" ref="G10:AC10" si="3">IF(AND(G9&lt;4,G9&gt;0),1,ROUNDUP(G9*75%,0))</f>
        <v>0</v>
      </c>
      <c r="H10" s="20">
        <f t="shared" si="3"/>
        <v>0</v>
      </c>
      <c r="I10" s="20">
        <f t="shared" si="3"/>
        <v>0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4</v>
      </c>
      <c r="N10" s="20">
        <f t="shared" si="3"/>
        <v>1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3</v>
      </c>
      <c r="T10" s="20">
        <f t="shared" si="3"/>
        <v>1</v>
      </c>
      <c r="U10" s="20">
        <v>2</v>
      </c>
      <c r="V10" s="20">
        <f t="shared" si="3"/>
        <v>0</v>
      </c>
      <c r="W10" s="20">
        <f t="shared" si="3"/>
        <v>8</v>
      </c>
      <c r="X10" s="20">
        <f t="shared" si="3"/>
        <v>0</v>
      </c>
      <c r="Y10" s="20">
        <f t="shared" si="3"/>
        <v>11</v>
      </c>
      <c r="Z10" s="20">
        <f t="shared" si="3"/>
        <v>0</v>
      </c>
      <c r="AA10" s="20">
        <f t="shared" si="3"/>
        <v>4</v>
      </c>
      <c r="AB10" s="20">
        <f t="shared" si="3"/>
        <v>0</v>
      </c>
      <c r="AC10" s="20">
        <f t="shared" si="3"/>
        <v>4</v>
      </c>
      <c r="AD10" s="20">
        <f t="shared" si="0"/>
        <v>39</v>
      </c>
    </row>
    <row r="11" spans="1:30" s="55" customFormat="1" x14ac:dyDescent="0.25">
      <c r="A11" s="3" t="s">
        <v>41</v>
      </c>
      <c r="B11" s="3" t="s">
        <v>12</v>
      </c>
      <c r="C11" s="16" t="s">
        <v>5</v>
      </c>
      <c r="D11" s="4">
        <v>0.25</v>
      </c>
      <c r="E11" s="31"/>
      <c r="F11" s="21">
        <f>F9-F10</f>
        <v>0</v>
      </c>
      <c r="G11" s="21">
        <f t="shared" ref="G11" si="4">G9-G10</f>
        <v>0</v>
      </c>
      <c r="H11" s="21">
        <f t="shared" ref="H11" si="5">H9-H10</f>
        <v>0</v>
      </c>
      <c r="I11" s="21">
        <f t="shared" ref="I11" si="6">I9-I10</f>
        <v>0</v>
      </c>
      <c r="J11" s="21">
        <f t="shared" ref="J11" si="7">J9-J10</f>
        <v>1</v>
      </c>
      <c r="K11" s="21">
        <f t="shared" ref="K11" si="8">K9-K10</f>
        <v>0</v>
      </c>
      <c r="L11" s="21">
        <f t="shared" ref="L11" si="9">L9-L10</f>
        <v>0</v>
      </c>
      <c r="M11" s="21">
        <f t="shared" ref="M11" si="10">M9-M10</f>
        <v>1</v>
      </c>
      <c r="N11" s="21">
        <f t="shared" ref="N11" si="11">N9-N10</f>
        <v>0</v>
      </c>
      <c r="O11" s="21">
        <f t="shared" ref="O11" si="12">O9-O10</f>
        <v>0</v>
      </c>
      <c r="P11" s="21">
        <f t="shared" ref="P11" si="13">P9-P10</f>
        <v>0</v>
      </c>
      <c r="Q11" s="21">
        <f t="shared" ref="Q11" si="14">Q9-Q10</f>
        <v>0</v>
      </c>
      <c r="R11" s="21">
        <f t="shared" ref="R11" si="15">R9-R10</f>
        <v>0</v>
      </c>
      <c r="S11" s="21">
        <f t="shared" ref="S11" si="16">S9-S10</f>
        <v>1</v>
      </c>
      <c r="T11" s="21">
        <f t="shared" ref="T11" si="17">T9-T10</f>
        <v>0</v>
      </c>
      <c r="U11" s="21">
        <f t="shared" ref="U11" si="18">U9-U10</f>
        <v>1</v>
      </c>
      <c r="V11" s="21">
        <f t="shared" ref="V11" si="19">V9-V10</f>
        <v>0</v>
      </c>
      <c r="W11" s="21">
        <f t="shared" ref="W11" si="20">W9-W10</f>
        <v>2</v>
      </c>
      <c r="X11" s="21">
        <f t="shared" ref="X11" si="21">X9-X10</f>
        <v>0</v>
      </c>
      <c r="Y11" s="21">
        <f t="shared" ref="Y11" si="22">Y9-Y10</f>
        <v>3</v>
      </c>
      <c r="Z11" s="21">
        <f t="shared" ref="Z11" si="23">Z9-Z10</f>
        <v>0</v>
      </c>
      <c r="AA11" s="21">
        <f t="shared" ref="AA11" si="24">AA9-AA10</f>
        <v>1</v>
      </c>
      <c r="AB11" s="21">
        <f t="shared" ref="AB11" si="25">AB9-AB10</f>
        <v>0</v>
      </c>
      <c r="AC11" s="21">
        <f t="shared" ref="AC11" si="26">AC9-AC10</f>
        <v>1</v>
      </c>
      <c r="AD11" s="21">
        <f t="shared" si="0"/>
        <v>11</v>
      </c>
    </row>
    <row r="12" spans="1:30" s="55" customFormat="1" ht="90" x14ac:dyDescent="0.25">
      <c r="A12" s="11">
        <v>1</v>
      </c>
      <c r="B12" s="17" t="s">
        <v>10</v>
      </c>
      <c r="C12" s="27" t="s">
        <v>5</v>
      </c>
      <c r="D12" s="62">
        <v>1098299</v>
      </c>
      <c r="E12" s="29" t="s">
        <v>45</v>
      </c>
      <c r="F12" s="19">
        <v>5</v>
      </c>
      <c r="G12" s="8">
        <v>0</v>
      </c>
      <c r="H12" s="8">
        <v>0</v>
      </c>
      <c r="I12" s="8">
        <v>93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3</v>
      </c>
      <c r="Q12" s="8">
        <v>0</v>
      </c>
      <c r="R12" s="8">
        <v>1</v>
      </c>
      <c r="S12" s="8">
        <v>0</v>
      </c>
      <c r="T12" s="8">
        <v>7</v>
      </c>
      <c r="U12" s="8">
        <v>0</v>
      </c>
      <c r="V12" s="8">
        <v>1500</v>
      </c>
      <c r="W12" s="8">
        <v>10</v>
      </c>
      <c r="X12" s="8">
        <v>0</v>
      </c>
      <c r="Y12" s="8">
        <v>16</v>
      </c>
      <c r="Z12" s="8">
        <v>0</v>
      </c>
      <c r="AA12" s="8">
        <v>8</v>
      </c>
      <c r="AB12" s="8">
        <v>2</v>
      </c>
      <c r="AC12" s="8">
        <v>5</v>
      </c>
      <c r="AD12" s="8">
        <f t="shared" si="0"/>
        <v>1650</v>
      </c>
    </row>
    <row r="13" spans="1:30" s="55" customFormat="1" x14ac:dyDescent="0.25">
      <c r="A13" s="45">
        <v>1</v>
      </c>
      <c r="B13" s="46" t="s">
        <v>53</v>
      </c>
      <c r="C13" s="50" t="s">
        <v>5</v>
      </c>
      <c r="D13" s="66">
        <v>0.75</v>
      </c>
      <c r="E13" s="47"/>
      <c r="F13" s="48">
        <f>IF(AND(F12&lt;4,F12&gt;0),1,ROUNDUP(F12*75%,0))</f>
        <v>4</v>
      </c>
      <c r="G13" s="49">
        <f>IF(AND(F9&lt;4,F9&gt;0),1,ROUNDUP(F9*75%,0))</f>
        <v>0</v>
      </c>
      <c r="H13" s="49">
        <f>IF(AND(F9&lt;4,F9&gt;0),1,ROUNDUP(F9*75%,0))</f>
        <v>0</v>
      </c>
      <c r="I13" s="49">
        <f>IF(AND(I12&lt;4,I12&gt;0),1,ROUNDUP(I12*75%,0))</f>
        <v>70</v>
      </c>
      <c r="J13" s="49">
        <f>IF(AND(F9&lt;4,F9&gt;0),1,ROUNDUP(F9*75%,0))</f>
        <v>0</v>
      </c>
      <c r="K13" s="49">
        <f>IF(AND(F9&lt;4,F9&gt;0),1,ROUNDUP(F9*75%,0))</f>
        <v>0</v>
      </c>
      <c r="L13" s="49">
        <f>IF(AND(F9&lt;4,F9&gt;0),1,ROUNDUP(F9*75%,0))</f>
        <v>0</v>
      </c>
      <c r="M13" s="49">
        <f>IF(AND(F9&lt;4,F9&gt;0),1,ROUNDUP(F9*75%,0))</f>
        <v>0</v>
      </c>
      <c r="N13" s="49">
        <f>IF(AND(F9&lt;4,F9&gt;0),1,ROUNDUP(F9*75%,0))</f>
        <v>0</v>
      </c>
      <c r="O13" s="49">
        <f>IF(AND(F9&lt;4,F9&gt;0),1,ROUNDUP(F9*75%,0))</f>
        <v>0</v>
      </c>
      <c r="P13" s="49">
        <v>2</v>
      </c>
      <c r="Q13" s="49">
        <f>IF(AND(F9&lt;4,F9&gt;0),1,ROUNDUP(F9*75%,0))</f>
        <v>0</v>
      </c>
      <c r="R13" s="49">
        <v>1</v>
      </c>
      <c r="S13" s="49">
        <f>IF(AND(F9&lt;4,F9&gt;0),1,ROUNDUP(F9*75%,0))</f>
        <v>0</v>
      </c>
      <c r="T13" s="49">
        <f>IF(AND(T12&lt;4,T12&gt;0),1,ROUNDUP(T12*75%,0))</f>
        <v>6</v>
      </c>
      <c r="U13" s="49">
        <v>0</v>
      </c>
      <c r="V13" s="49">
        <f>IF(AND(V12&lt;4,V12&gt;0),1,ROUNDUP(V12*75%,0))</f>
        <v>1125</v>
      </c>
      <c r="W13" s="49">
        <f>IF(AND(W12&lt;4,W12&gt;0),1,ROUNDUP(W12*75%,0))</f>
        <v>8</v>
      </c>
      <c r="X13" s="49">
        <f>IF(AND(F9&lt;4,F9&gt;0),1,ROUNDUP(F9*75%,0))</f>
        <v>0</v>
      </c>
      <c r="Y13" s="49">
        <f>IF(AND(Y12&lt;4,Y12&gt;0),1,ROUNDUP(Y12*75%,0))</f>
        <v>12</v>
      </c>
      <c r="Z13" s="49">
        <f>IF(AND(Z12&lt;4,Z12&gt;0),1,ROUNDUP(Z12*75%,0))</f>
        <v>0</v>
      </c>
      <c r="AA13" s="49">
        <f>IF(AND(AA12&lt;4,AA12&gt;0),1,ROUNDUP(AA12*75%,0))</f>
        <v>6</v>
      </c>
      <c r="AB13" s="49">
        <v>1</v>
      </c>
      <c r="AC13" s="49">
        <f>IF(AND(AC12&lt;4,AC12&gt;0),1,ROUNDUP(AC12*75%,0))</f>
        <v>4</v>
      </c>
      <c r="AD13" s="49">
        <f t="shared" si="0"/>
        <v>1239</v>
      </c>
    </row>
    <row r="14" spans="1:30" s="55" customFormat="1" x14ac:dyDescent="0.25">
      <c r="A14" s="39">
        <v>1</v>
      </c>
      <c r="B14" s="39" t="s">
        <v>54</v>
      </c>
      <c r="C14" s="40" t="s">
        <v>5</v>
      </c>
      <c r="D14" s="4">
        <v>0.25</v>
      </c>
      <c r="E14" s="42"/>
      <c r="F14" s="43">
        <f>F12-F13</f>
        <v>1</v>
      </c>
      <c r="G14" s="44">
        <v>0</v>
      </c>
      <c r="H14" s="44">
        <v>0</v>
      </c>
      <c r="I14" s="44">
        <f>I12-I13</f>
        <v>23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1</v>
      </c>
      <c r="Q14" s="44">
        <v>0</v>
      </c>
      <c r="R14" s="44">
        <v>0</v>
      </c>
      <c r="S14" s="44">
        <v>0</v>
      </c>
      <c r="T14" s="44">
        <f>T12-T13</f>
        <v>1</v>
      </c>
      <c r="U14" s="44">
        <v>0</v>
      </c>
      <c r="V14" s="44">
        <f>V12-V13</f>
        <v>375</v>
      </c>
      <c r="W14" s="44">
        <f>W12-W13</f>
        <v>2</v>
      </c>
      <c r="X14" s="44">
        <v>0</v>
      </c>
      <c r="Y14" s="44">
        <f>Y12-Y13</f>
        <v>4</v>
      </c>
      <c r="Z14" s="44">
        <f>Z12-Z13</f>
        <v>0</v>
      </c>
      <c r="AA14" s="44">
        <f>AA12-AA13</f>
        <v>2</v>
      </c>
      <c r="AB14" s="44">
        <v>1</v>
      </c>
      <c r="AC14" s="44">
        <f>AC12-AC13</f>
        <v>1</v>
      </c>
      <c r="AD14" s="44">
        <f t="shared" si="0"/>
        <v>411</v>
      </c>
    </row>
    <row r="15" spans="1:30" s="55" customFormat="1" ht="90" x14ac:dyDescent="0.2">
      <c r="A15" s="10">
        <v>1</v>
      </c>
      <c r="B15" s="10" t="s">
        <v>11</v>
      </c>
      <c r="C15" s="14" t="s">
        <v>5</v>
      </c>
      <c r="D15" s="61">
        <v>1098300</v>
      </c>
      <c r="E15" s="79" t="s">
        <v>71</v>
      </c>
      <c r="F15" s="19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3</v>
      </c>
      <c r="M15" s="8">
        <v>0</v>
      </c>
      <c r="N15" s="8">
        <v>0</v>
      </c>
      <c r="O15" s="8">
        <v>1</v>
      </c>
      <c r="P15" s="8">
        <v>2</v>
      </c>
      <c r="Q15" s="8">
        <v>1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2</v>
      </c>
      <c r="X15" s="8">
        <v>3</v>
      </c>
      <c r="Y15" s="8">
        <v>20</v>
      </c>
      <c r="Z15" s="8">
        <v>0</v>
      </c>
      <c r="AA15" s="8">
        <v>30</v>
      </c>
      <c r="AB15" s="8">
        <v>0</v>
      </c>
      <c r="AC15" s="8">
        <v>5</v>
      </c>
      <c r="AD15" s="8">
        <f t="shared" si="0"/>
        <v>67</v>
      </c>
    </row>
    <row r="16" spans="1:30" s="55" customFormat="1" x14ac:dyDescent="0.25">
      <c r="A16" s="1" t="s">
        <v>41</v>
      </c>
      <c r="B16" s="1" t="s">
        <v>13</v>
      </c>
      <c r="C16" s="15" t="s">
        <v>5</v>
      </c>
      <c r="D16" s="2">
        <v>0.75</v>
      </c>
      <c r="E16" s="30"/>
      <c r="F16" s="20">
        <v>0</v>
      </c>
      <c r="G16" s="20">
        <v>0</v>
      </c>
      <c r="H16" s="20">
        <f t="shared" ref="H16:AC16" si="27">IF(AND(H15&lt;4,H15&gt;0),1,ROUNDUP(H15*75%,0))</f>
        <v>0</v>
      </c>
      <c r="I16" s="20">
        <v>0</v>
      </c>
      <c r="J16" s="20">
        <f t="shared" si="27"/>
        <v>0</v>
      </c>
      <c r="K16" s="20">
        <v>0</v>
      </c>
      <c r="L16" s="20">
        <v>2</v>
      </c>
      <c r="M16" s="20">
        <f t="shared" si="27"/>
        <v>0</v>
      </c>
      <c r="N16" s="20">
        <f t="shared" si="27"/>
        <v>0</v>
      </c>
      <c r="O16" s="20">
        <f t="shared" si="27"/>
        <v>1</v>
      </c>
      <c r="P16" s="20">
        <f t="shared" si="27"/>
        <v>1</v>
      </c>
      <c r="Q16" s="20">
        <f t="shared" si="27"/>
        <v>1</v>
      </c>
      <c r="R16" s="20">
        <f t="shared" si="27"/>
        <v>0</v>
      </c>
      <c r="S16" s="20">
        <f t="shared" si="27"/>
        <v>0</v>
      </c>
      <c r="T16" s="20">
        <f t="shared" si="27"/>
        <v>0</v>
      </c>
      <c r="U16" s="20">
        <f t="shared" si="27"/>
        <v>0</v>
      </c>
      <c r="V16" s="20">
        <v>0</v>
      </c>
      <c r="W16" s="20">
        <f t="shared" si="27"/>
        <v>1</v>
      </c>
      <c r="X16" s="20">
        <v>2</v>
      </c>
      <c r="Y16" s="20">
        <f t="shared" si="27"/>
        <v>15</v>
      </c>
      <c r="Z16" s="20">
        <f t="shared" si="27"/>
        <v>0</v>
      </c>
      <c r="AA16" s="20">
        <f>IF(AND(AA15&lt;4,AA15&gt;0),1,ROUNDUP(AA15*75%,0))</f>
        <v>23</v>
      </c>
      <c r="AB16" s="20">
        <f t="shared" si="27"/>
        <v>0</v>
      </c>
      <c r="AC16" s="20">
        <f t="shared" si="27"/>
        <v>4</v>
      </c>
      <c r="AD16" s="20">
        <f t="shared" si="0"/>
        <v>50</v>
      </c>
    </row>
    <row r="17" spans="1:30" s="55" customFormat="1" x14ac:dyDescent="0.25">
      <c r="A17" s="3" t="s">
        <v>41</v>
      </c>
      <c r="B17" s="3" t="s">
        <v>14</v>
      </c>
      <c r="C17" s="16" t="s">
        <v>5</v>
      </c>
      <c r="D17" s="4">
        <v>0.25</v>
      </c>
      <c r="E17" s="31"/>
      <c r="F17" s="21">
        <f>F15-F16</f>
        <v>0</v>
      </c>
      <c r="G17" s="21">
        <f t="shared" ref="G17" si="28">G15-G16</f>
        <v>0</v>
      </c>
      <c r="H17" s="21">
        <f t="shared" ref="H17" si="29">H15-H16</f>
        <v>0</v>
      </c>
      <c r="I17" s="21">
        <f t="shared" ref="I17" si="30">I15-I16</f>
        <v>0</v>
      </c>
      <c r="J17" s="21">
        <f t="shared" ref="J17" si="31">J15-J16</f>
        <v>0</v>
      </c>
      <c r="K17" s="21">
        <f t="shared" ref="K17" si="32">K15-K16</f>
        <v>0</v>
      </c>
      <c r="L17" s="21">
        <v>1</v>
      </c>
      <c r="M17" s="21">
        <f t="shared" ref="M17" si="33">M15-M16</f>
        <v>0</v>
      </c>
      <c r="N17" s="21">
        <f t="shared" ref="N17" si="34">N15-N16</f>
        <v>0</v>
      </c>
      <c r="O17" s="21">
        <f t="shared" ref="O17" si="35">O15-O16</f>
        <v>0</v>
      </c>
      <c r="P17" s="21">
        <f t="shared" ref="P17" si="36">P15-P16</f>
        <v>1</v>
      </c>
      <c r="Q17" s="21">
        <f t="shared" ref="Q17" si="37">Q15-Q16</f>
        <v>0</v>
      </c>
      <c r="R17" s="21">
        <f t="shared" ref="R17" si="38">R15-R16</f>
        <v>0</v>
      </c>
      <c r="S17" s="21">
        <f t="shared" ref="S17" si="39">S15-S16</f>
        <v>0</v>
      </c>
      <c r="T17" s="21">
        <f t="shared" ref="T17" si="40">T15-T16</f>
        <v>0</v>
      </c>
      <c r="U17" s="21">
        <f t="shared" ref="U17" si="41">U15-U16</f>
        <v>0</v>
      </c>
      <c r="V17" s="21">
        <f t="shared" ref="V17" si="42">V15-V16</f>
        <v>0</v>
      </c>
      <c r="W17" s="21">
        <f t="shared" ref="W17" si="43">W15-W16</f>
        <v>1</v>
      </c>
      <c r="X17" s="21">
        <f t="shared" ref="X17" si="44">X15-X16</f>
        <v>1</v>
      </c>
      <c r="Y17" s="21">
        <f t="shared" ref="Y17" si="45">Y15-Y16</f>
        <v>5</v>
      </c>
      <c r="Z17" s="21">
        <f t="shared" ref="Z17" si="46">Z15-Z16</f>
        <v>0</v>
      </c>
      <c r="AA17" s="21">
        <f t="shared" ref="AA17" si="47">AA15-AA16</f>
        <v>7</v>
      </c>
      <c r="AB17" s="21">
        <f t="shared" ref="AB17" si="48">AB15-AB16</f>
        <v>0</v>
      </c>
      <c r="AC17" s="21">
        <f t="shared" ref="AC17" si="49">AC15-AC16</f>
        <v>1</v>
      </c>
      <c r="AD17" s="21">
        <f t="shared" ref="AD17" si="50">AD15-AD16</f>
        <v>17</v>
      </c>
    </row>
    <row r="18" spans="1:30" s="55" customFormat="1" ht="90" x14ac:dyDescent="0.25">
      <c r="A18" s="11">
        <v>1</v>
      </c>
      <c r="B18" s="11" t="s">
        <v>12</v>
      </c>
      <c r="C18" s="17" t="s">
        <v>5</v>
      </c>
      <c r="D18" s="61">
        <v>1098301</v>
      </c>
      <c r="E18" s="29" t="s">
        <v>46</v>
      </c>
      <c r="F18" s="19">
        <v>0</v>
      </c>
      <c r="G18" s="8">
        <v>3</v>
      </c>
      <c r="H18" s="8">
        <v>0</v>
      </c>
      <c r="I18" s="8">
        <v>0</v>
      </c>
      <c r="J18" s="8">
        <v>2</v>
      </c>
      <c r="K18" s="8">
        <v>5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1</v>
      </c>
      <c r="U18" s="8">
        <v>0</v>
      </c>
      <c r="V18" s="8">
        <v>0</v>
      </c>
      <c r="W18" s="8">
        <v>2</v>
      </c>
      <c r="X18" s="8">
        <v>0</v>
      </c>
      <c r="Y18" s="8">
        <v>20</v>
      </c>
      <c r="Z18" s="8">
        <v>17</v>
      </c>
      <c r="AA18" s="8">
        <v>5</v>
      </c>
      <c r="AB18" s="8">
        <v>0</v>
      </c>
      <c r="AC18" s="8">
        <v>3</v>
      </c>
      <c r="AD18" s="8">
        <f>SUM(F18:AC18)</f>
        <v>58</v>
      </c>
    </row>
    <row r="19" spans="1:30" s="55" customFormat="1" x14ac:dyDescent="0.25">
      <c r="A19" s="1" t="s">
        <v>41</v>
      </c>
      <c r="B19" s="1" t="s">
        <v>15</v>
      </c>
      <c r="C19" s="15" t="s">
        <v>5</v>
      </c>
      <c r="D19" s="2">
        <v>0.75</v>
      </c>
      <c r="E19" s="30"/>
      <c r="F19" s="20">
        <f>IF(AND(F18&lt;4,F18&gt;0),1,ROUNDUP(F18*75%,0))</f>
        <v>0</v>
      </c>
      <c r="G19" s="20">
        <v>2</v>
      </c>
      <c r="H19" s="20">
        <f t="shared" ref="H19:AB19" si="51">IF(AND(H18&lt;4,H18&gt;0),1,ROUNDUP(H18*75%,0))</f>
        <v>0</v>
      </c>
      <c r="I19" s="20">
        <f t="shared" si="51"/>
        <v>0</v>
      </c>
      <c r="J19" s="20">
        <f t="shared" si="51"/>
        <v>1</v>
      </c>
      <c r="K19" s="20">
        <f t="shared" si="51"/>
        <v>4</v>
      </c>
      <c r="L19" s="20">
        <f t="shared" si="51"/>
        <v>0</v>
      </c>
      <c r="M19" s="20">
        <f t="shared" si="51"/>
        <v>0</v>
      </c>
      <c r="N19" s="20">
        <f t="shared" si="51"/>
        <v>0</v>
      </c>
      <c r="O19" s="20">
        <f t="shared" si="51"/>
        <v>0</v>
      </c>
      <c r="P19" s="20">
        <f t="shared" si="51"/>
        <v>0</v>
      </c>
      <c r="Q19" s="20">
        <f t="shared" si="51"/>
        <v>0</v>
      </c>
      <c r="R19" s="20">
        <f t="shared" si="51"/>
        <v>0</v>
      </c>
      <c r="S19" s="20">
        <f t="shared" si="51"/>
        <v>0</v>
      </c>
      <c r="T19" s="20">
        <f t="shared" si="51"/>
        <v>1</v>
      </c>
      <c r="U19" s="20">
        <f t="shared" si="51"/>
        <v>0</v>
      </c>
      <c r="V19" s="20">
        <f t="shared" si="51"/>
        <v>0</v>
      </c>
      <c r="W19" s="20">
        <f t="shared" si="51"/>
        <v>1</v>
      </c>
      <c r="X19" s="20">
        <f t="shared" si="51"/>
        <v>0</v>
      </c>
      <c r="Y19" s="20">
        <f t="shared" si="51"/>
        <v>15</v>
      </c>
      <c r="Z19" s="20">
        <f t="shared" si="51"/>
        <v>13</v>
      </c>
      <c r="AA19" s="20">
        <f t="shared" si="51"/>
        <v>4</v>
      </c>
      <c r="AB19" s="20">
        <f t="shared" si="51"/>
        <v>0</v>
      </c>
      <c r="AC19" s="20">
        <v>2</v>
      </c>
      <c r="AD19" s="20">
        <f t="shared" ref="AD19:AD37" si="52">SUM(F19:AC19)</f>
        <v>43</v>
      </c>
    </row>
    <row r="20" spans="1:30" s="55" customFormat="1" x14ac:dyDescent="0.25">
      <c r="A20" s="3" t="s">
        <v>41</v>
      </c>
      <c r="B20" s="3" t="s">
        <v>16</v>
      </c>
      <c r="C20" s="16" t="s">
        <v>5</v>
      </c>
      <c r="D20" s="4">
        <v>0.25</v>
      </c>
      <c r="E20" s="31"/>
      <c r="F20" s="21">
        <f>F18-F19</f>
        <v>0</v>
      </c>
      <c r="G20" s="21">
        <v>1</v>
      </c>
      <c r="H20" s="21">
        <f t="shared" ref="H20" si="53">H18-H19</f>
        <v>0</v>
      </c>
      <c r="I20" s="21">
        <f t="shared" ref="I20" si="54">I18-I19</f>
        <v>0</v>
      </c>
      <c r="J20" s="21">
        <f t="shared" ref="J20" si="55">J18-J19</f>
        <v>1</v>
      </c>
      <c r="K20" s="21">
        <f t="shared" ref="K20" si="56">K18-K19</f>
        <v>1</v>
      </c>
      <c r="L20" s="21">
        <f t="shared" ref="L20" si="57">L18-L19</f>
        <v>0</v>
      </c>
      <c r="M20" s="21">
        <f t="shared" ref="M20" si="58">M18-M19</f>
        <v>0</v>
      </c>
      <c r="N20" s="21">
        <f t="shared" ref="N20" si="59">N18-N19</f>
        <v>0</v>
      </c>
      <c r="O20" s="21">
        <f t="shared" ref="O20" si="60">O18-O19</f>
        <v>0</v>
      </c>
      <c r="P20" s="21">
        <f t="shared" ref="P20" si="61">P18-P19</f>
        <v>0</v>
      </c>
      <c r="Q20" s="21">
        <f t="shared" ref="Q20" si="62">Q18-Q19</f>
        <v>0</v>
      </c>
      <c r="R20" s="21">
        <f t="shared" ref="R20" si="63">R18-R19</f>
        <v>0</v>
      </c>
      <c r="S20" s="21">
        <f t="shared" ref="S20" si="64">S18-S19</f>
        <v>0</v>
      </c>
      <c r="T20" s="21">
        <f t="shared" ref="T20" si="65">T18-T19</f>
        <v>0</v>
      </c>
      <c r="U20" s="21">
        <f t="shared" ref="U20" si="66">U18-U19</f>
        <v>0</v>
      </c>
      <c r="V20" s="21">
        <f t="shared" ref="V20" si="67">V18-V19</f>
        <v>0</v>
      </c>
      <c r="W20" s="21">
        <f t="shared" ref="W20" si="68">W18-W19</f>
        <v>1</v>
      </c>
      <c r="X20" s="21">
        <f t="shared" ref="X20" si="69">X18-X19</f>
        <v>0</v>
      </c>
      <c r="Y20" s="21">
        <f t="shared" ref="Y20" si="70">Y18-Y19</f>
        <v>5</v>
      </c>
      <c r="Z20" s="21">
        <f t="shared" ref="Z20" si="71">Z18-Z19</f>
        <v>4</v>
      </c>
      <c r="AA20" s="21">
        <f t="shared" ref="AA20" si="72">AA18-AA19</f>
        <v>1</v>
      </c>
      <c r="AB20" s="21">
        <f t="shared" ref="AB20" si="73">AB18-AB19</f>
        <v>0</v>
      </c>
      <c r="AC20" s="21">
        <f t="shared" ref="AC20" si="74">AC18-AC19</f>
        <v>1</v>
      </c>
      <c r="AD20" s="21">
        <f t="shared" si="52"/>
        <v>15</v>
      </c>
    </row>
    <row r="21" spans="1:30" s="55" customFormat="1" ht="90" x14ac:dyDescent="0.25">
      <c r="A21" s="10">
        <v>1</v>
      </c>
      <c r="B21" s="10" t="s">
        <v>67</v>
      </c>
      <c r="C21" s="14" t="s">
        <v>5</v>
      </c>
      <c r="D21" s="61">
        <v>1098302</v>
      </c>
      <c r="E21" s="29" t="s">
        <v>47</v>
      </c>
      <c r="F21" s="19">
        <v>0</v>
      </c>
      <c r="G21" s="8">
        <v>2</v>
      </c>
      <c r="H21" s="8">
        <v>2</v>
      </c>
      <c r="I21" s="8">
        <v>0</v>
      </c>
      <c r="J21" s="8">
        <v>0</v>
      </c>
      <c r="K21" s="8">
        <v>6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2</v>
      </c>
      <c r="X21" s="8">
        <v>0</v>
      </c>
      <c r="Y21" s="8">
        <v>9</v>
      </c>
      <c r="Z21" s="8">
        <v>0</v>
      </c>
      <c r="AA21" s="8">
        <v>5</v>
      </c>
      <c r="AB21" s="8">
        <v>0</v>
      </c>
      <c r="AC21" s="8">
        <v>2</v>
      </c>
      <c r="AD21" s="8">
        <f>SUM(F21:AC21)</f>
        <v>28</v>
      </c>
    </row>
    <row r="22" spans="1:30" s="55" customFormat="1" x14ac:dyDescent="0.25">
      <c r="A22" s="1"/>
      <c r="B22" s="1" t="s">
        <v>55</v>
      </c>
      <c r="C22" s="15" t="s">
        <v>5</v>
      </c>
      <c r="D22" s="2">
        <v>0.75</v>
      </c>
      <c r="E22" s="30"/>
      <c r="F22" s="20">
        <v>0</v>
      </c>
      <c r="G22" s="20">
        <f>IF(AND(G21&lt;4,G21&gt;0),1,ROUNDUP(G21*75%,0))</f>
        <v>1</v>
      </c>
      <c r="H22" s="20">
        <f>IF(AND(H21&lt;4,H21&gt;0),1,ROUNDUP(H21*75%,0))</f>
        <v>1</v>
      </c>
      <c r="I22" s="20">
        <v>0</v>
      </c>
      <c r="J22" s="20">
        <v>0</v>
      </c>
      <c r="K22" s="20">
        <f>IF(AND(K21&lt;4,K21&gt;0),1,ROUNDUP(K21*75%,0))</f>
        <v>5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f>IF(AND(W21&lt;4,W21&gt;0),1,ROUNDUP(W21*75%,0))</f>
        <v>1</v>
      </c>
      <c r="X22" s="20">
        <v>0</v>
      </c>
      <c r="Y22" s="20">
        <f>IF(AND(Y21&lt;4,Y21&gt;0),1,ROUNDUP(Y21*75%,0))</f>
        <v>7</v>
      </c>
      <c r="Z22" s="20">
        <v>0</v>
      </c>
      <c r="AA22" s="20">
        <f>IF(AND(AA21&lt;4,AA21&gt;0),1,ROUNDUP(AA21*75%,0))</f>
        <v>4</v>
      </c>
      <c r="AB22" s="20">
        <v>0</v>
      </c>
      <c r="AC22" s="20">
        <f>IF(AND(AC21&lt;4,AC21&gt;0),1,ROUNDUP(AC21*75%,0))</f>
        <v>1</v>
      </c>
      <c r="AD22" s="20">
        <f t="shared" si="52"/>
        <v>20</v>
      </c>
    </row>
    <row r="23" spans="1:30" s="55" customFormat="1" x14ac:dyDescent="0.25">
      <c r="A23" s="3"/>
      <c r="B23" s="3" t="s">
        <v>56</v>
      </c>
      <c r="C23" s="16" t="s">
        <v>5</v>
      </c>
      <c r="D23" s="4">
        <v>0.25</v>
      </c>
      <c r="E23" s="31"/>
      <c r="F23" s="21">
        <f>F21</f>
        <v>0</v>
      </c>
      <c r="G23" s="21">
        <v>1</v>
      </c>
      <c r="H23" s="21">
        <f>H21-H22</f>
        <v>1</v>
      </c>
      <c r="I23" s="21">
        <f>I21</f>
        <v>0</v>
      </c>
      <c r="J23" s="21">
        <f>J21</f>
        <v>0</v>
      </c>
      <c r="K23" s="21">
        <f>K21-K22</f>
        <v>1</v>
      </c>
      <c r="L23" s="21">
        <f t="shared" ref="L23:V23" si="75">L21</f>
        <v>0</v>
      </c>
      <c r="M23" s="21">
        <f t="shared" si="75"/>
        <v>0</v>
      </c>
      <c r="N23" s="21">
        <f t="shared" si="75"/>
        <v>0</v>
      </c>
      <c r="O23" s="21">
        <f t="shared" si="75"/>
        <v>0</v>
      </c>
      <c r="P23" s="21">
        <f t="shared" si="75"/>
        <v>0</v>
      </c>
      <c r="Q23" s="21">
        <f t="shared" si="75"/>
        <v>0</v>
      </c>
      <c r="R23" s="21">
        <f t="shared" si="75"/>
        <v>0</v>
      </c>
      <c r="S23" s="21">
        <f t="shared" si="75"/>
        <v>0</v>
      </c>
      <c r="T23" s="21">
        <f t="shared" si="75"/>
        <v>0</v>
      </c>
      <c r="U23" s="21">
        <f t="shared" si="75"/>
        <v>0</v>
      </c>
      <c r="V23" s="21">
        <f t="shared" si="75"/>
        <v>0</v>
      </c>
      <c r="W23" s="21">
        <f>W21-W22</f>
        <v>1</v>
      </c>
      <c r="X23" s="21">
        <f>X21</f>
        <v>0</v>
      </c>
      <c r="Y23" s="21">
        <f>Y21-Y22</f>
        <v>2</v>
      </c>
      <c r="Z23" s="21">
        <f>Z21</f>
        <v>0</v>
      </c>
      <c r="AA23" s="21">
        <f>AA21-AA22</f>
        <v>1</v>
      </c>
      <c r="AB23" s="21">
        <f>AB21</f>
        <v>0</v>
      </c>
      <c r="AC23" s="21">
        <f>AC21-AC22</f>
        <v>1</v>
      </c>
      <c r="AD23" s="21">
        <f t="shared" si="52"/>
        <v>8</v>
      </c>
    </row>
    <row r="24" spans="1:30" s="55" customFormat="1" ht="67.5" x14ac:dyDescent="0.25">
      <c r="A24" s="51">
        <v>1</v>
      </c>
      <c r="B24" s="51" t="s">
        <v>68</v>
      </c>
      <c r="C24" s="52" t="s">
        <v>5</v>
      </c>
      <c r="D24" s="63">
        <v>1098303</v>
      </c>
      <c r="E24" s="64" t="s">
        <v>48</v>
      </c>
      <c r="F24" s="53">
        <v>0</v>
      </c>
      <c r="G24" s="54">
        <v>0</v>
      </c>
      <c r="H24" s="54">
        <v>1</v>
      </c>
      <c r="I24" s="54">
        <v>0</v>
      </c>
      <c r="J24" s="54">
        <v>4</v>
      </c>
      <c r="K24" s="54">
        <v>0</v>
      </c>
      <c r="L24" s="54">
        <v>3</v>
      </c>
      <c r="M24" s="54">
        <v>2</v>
      </c>
      <c r="N24" s="54">
        <v>0</v>
      </c>
      <c r="O24" s="54">
        <v>1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23</v>
      </c>
      <c r="X24" s="54">
        <v>0</v>
      </c>
      <c r="Y24" s="54">
        <v>44</v>
      </c>
      <c r="Z24" s="54">
        <v>0</v>
      </c>
      <c r="AA24" s="54">
        <v>103</v>
      </c>
      <c r="AB24" s="54">
        <v>0</v>
      </c>
      <c r="AC24" s="54">
        <v>30</v>
      </c>
      <c r="AD24" s="54">
        <f>SUM(F24:AC24)</f>
        <v>211</v>
      </c>
    </row>
    <row r="25" spans="1:30" s="55" customFormat="1" x14ac:dyDescent="0.25">
      <c r="A25" s="12" t="s">
        <v>41</v>
      </c>
      <c r="B25" s="18" t="s">
        <v>57</v>
      </c>
      <c r="C25" s="28" t="s">
        <v>5</v>
      </c>
      <c r="D25" s="28" t="s">
        <v>8</v>
      </c>
      <c r="E25" s="32"/>
      <c r="F25" s="22">
        <f>F24</f>
        <v>0</v>
      </c>
      <c r="G25" s="9">
        <f t="shared" ref="G25" si="76">G24</f>
        <v>0</v>
      </c>
      <c r="H25" s="9">
        <f t="shared" ref="H25" si="77">H24</f>
        <v>1</v>
      </c>
      <c r="I25" s="9">
        <f t="shared" ref="I25" si="78">I24</f>
        <v>0</v>
      </c>
      <c r="J25" s="9">
        <f t="shared" ref="J25" si="79">J24</f>
        <v>4</v>
      </c>
      <c r="K25" s="9">
        <f t="shared" ref="K25" si="80">K24</f>
        <v>0</v>
      </c>
      <c r="L25" s="9">
        <f t="shared" ref="L25" si="81">L24</f>
        <v>3</v>
      </c>
      <c r="M25" s="9">
        <f t="shared" ref="M25" si="82">M24</f>
        <v>2</v>
      </c>
      <c r="N25" s="9">
        <f t="shared" ref="N25" si="83">N24</f>
        <v>0</v>
      </c>
      <c r="O25" s="9">
        <f t="shared" ref="O25" si="84">O24</f>
        <v>1</v>
      </c>
      <c r="P25" s="9">
        <f t="shared" ref="P25" si="85">P24</f>
        <v>0</v>
      </c>
      <c r="Q25" s="9">
        <f t="shared" ref="Q25" si="86">Q24</f>
        <v>0</v>
      </c>
      <c r="R25" s="9">
        <f t="shared" ref="R25" si="87">R24</f>
        <v>0</v>
      </c>
      <c r="S25" s="9">
        <f t="shared" ref="S25" si="88">S24</f>
        <v>0</v>
      </c>
      <c r="T25" s="9">
        <f t="shared" ref="T25" si="89">T24</f>
        <v>0</v>
      </c>
      <c r="U25" s="9">
        <f t="shared" ref="U25" si="90">U24</f>
        <v>0</v>
      </c>
      <c r="V25" s="9">
        <f t="shared" ref="V25" si="91">V24</f>
        <v>0</v>
      </c>
      <c r="W25" s="9">
        <f t="shared" ref="W25" si="92">W24</f>
        <v>23</v>
      </c>
      <c r="X25" s="9">
        <f t="shared" ref="X25" si="93">X24</f>
        <v>0</v>
      </c>
      <c r="Y25" s="9">
        <f t="shared" ref="Y25" si="94">Y24</f>
        <v>44</v>
      </c>
      <c r="Z25" s="9">
        <f t="shared" ref="Z25" si="95">Z24</f>
        <v>0</v>
      </c>
      <c r="AA25" s="9">
        <f t="shared" ref="AA25" si="96">AA24</f>
        <v>103</v>
      </c>
      <c r="AB25" s="9">
        <f t="shared" ref="AB25" si="97">AB24</f>
        <v>0</v>
      </c>
      <c r="AC25" s="9">
        <f t="shared" ref="AC25" si="98">AC24</f>
        <v>30</v>
      </c>
      <c r="AD25" s="9">
        <f t="shared" si="52"/>
        <v>211</v>
      </c>
    </row>
    <row r="26" spans="1:30" s="55" customFormat="1" ht="81" customHeight="1" x14ac:dyDescent="0.2">
      <c r="A26" s="11">
        <v>1</v>
      </c>
      <c r="B26" s="38" t="s">
        <v>13</v>
      </c>
      <c r="C26" s="37" t="s">
        <v>5</v>
      </c>
      <c r="D26" s="61">
        <v>1098304</v>
      </c>
      <c r="E26" s="65" t="s">
        <v>49</v>
      </c>
      <c r="F26" s="19">
        <v>5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8">
        <v>0</v>
      </c>
      <c r="M26" s="8">
        <v>3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1500</v>
      </c>
      <c r="W26" s="8">
        <v>10</v>
      </c>
      <c r="X26" s="8">
        <v>0</v>
      </c>
      <c r="Y26" s="8">
        <v>29</v>
      </c>
      <c r="Z26" s="8">
        <v>0</v>
      </c>
      <c r="AA26" s="8">
        <v>5</v>
      </c>
      <c r="AB26" s="8">
        <v>0</v>
      </c>
      <c r="AC26" s="8">
        <v>4</v>
      </c>
      <c r="AD26" s="8">
        <f t="shared" si="52"/>
        <v>1558</v>
      </c>
    </row>
    <row r="27" spans="1:30" s="55" customFormat="1" x14ac:dyDescent="0.2">
      <c r="A27" s="46"/>
      <c r="B27" s="50" t="s">
        <v>58</v>
      </c>
      <c r="C27" s="50" t="s">
        <v>5</v>
      </c>
      <c r="D27" s="66">
        <v>0.75</v>
      </c>
      <c r="E27" s="67"/>
      <c r="F27" s="48">
        <f>IF(AND(F26&lt;4,F26&gt;0),1,ROUNDUP(F26*75%,0))</f>
        <v>4</v>
      </c>
      <c r="G27" s="49">
        <v>0</v>
      </c>
      <c r="H27" s="49">
        <v>1</v>
      </c>
      <c r="I27" s="49">
        <v>0</v>
      </c>
      <c r="J27" s="49">
        <v>0</v>
      </c>
      <c r="K27" s="49">
        <v>0</v>
      </c>
      <c r="L27" s="49">
        <v>0</v>
      </c>
      <c r="M27" s="49">
        <v>2</v>
      </c>
      <c r="N27" s="49">
        <v>1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f>IF(AND(V26&lt;4,V26&gt;0),1,ROUNDUP(V26*75%,0))</f>
        <v>1125</v>
      </c>
      <c r="W27" s="49">
        <f>IF(AND(W26&lt;4,W26&gt;0),1,ROUNDUP(W26*75%,0))</f>
        <v>8</v>
      </c>
      <c r="X27" s="49">
        <v>0</v>
      </c>
      <c r="Y27" s="49">
        <f>IF(AND(Y26&lt;4,Y26&gt;0),1,ROUNDUP(Y26*75%,0))</f>
        <v>22</v>
      </c>
      <c r="Z27" s="49">
        <v>0</v>
      </c>
      <c r="AA27" s="49">
        <f>IF(AND(AA26&lt;4,AA26&gt;0),1,ROUNDUP(AA26*75%,0))</f>
        <v>4</v>
      </c>
      <c r="AB27" s="49">
        <v>0</v>
      </c>
      <c r="AC27" s="49">
        <f>IF(AND(AC26&lt;4,AC26&gt;0),1,ROUNDUP(AC26*75%,0))</f>
        <v>3</v>
      </c>
      <c r="AD27" s="49">
        <f t="shared" si="52"/>
        <v>1170</v>
      </c>
    </row>
    <row r="28" spans="1:30" s="55" customFormat="1" x14ac:dyDescent="0.2">
      <c r="A28" s="40"/>
      <c r="B28" s="41" t="s">
        <v>59</v>
      </c>
      <c r="C28" s="41" t="s">
        <v>5</v>
      </c>
      <c r="D28" s="68">
        <v>0.25</v>
      </c>
      <c r="E28" s="69"/>
      <c r="F28" s="43">
        <f>F26-F27</f>
        <v>1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1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f>V26-V27</f>
        <v>375</v>
      </c>
      <c r="W28" s="44">
        <f>W26-W27</f>
        <v>2</v>
      </c>
      <c r="X28" s="44">
        <v>0</v>
      </c>
      <c r="Y28" s="44">
        <f>Y26-Y27</f>
        <v>7</v>
      </c>
      <c r="Z28" s="44">
        <v>0</v>
      </c>
      <c r="AA28" s="44">
        <f>AA26-AA27</f>
        <v>1</v>
      </c>
      <c r="AB28" s="44">
        <v>0</v>
      </c>
      <c r="AC28" s="44">
        <f>AC26-AC27</f>
        <v>1</v>
      </c>
      <c r="AD28" s="44">
        <f t="shared" si="52"/>
        <v>388</v>
      </c>
    </row>
    <row r="29" spans="1:30" s="55" customFormat="1" ht="81" customHeight="1" x14ac:dyDescent="0.2">
      <c r="A29" s="11">
        <v>1</v>
      </c>
      <c r="B29" s="37" t="s">
        <v>14</v>
      </c>
      <c r="C29" s="27" t="s">
        <v>5</v>
      </c>
      <c r="D29" s="61">
        <v>1098305</v>
      </c>
      <c r="E29" s="65" t="s">
        <v>50</v>
      </c>
      <c r="F29" s="19">
        <v>0</v>
      </c>
      <c r="G29" s="8">
        <v>10</v>
      </c>
      <c r="H29" s="8">
        <v>0</v>
      </c>
      <c r="I29" s="8">
        <v>0</v>
      </c>
      <c r="J29" s="8">
        <v>0</v>
      </c>
      <c r="K29" s="8">
        <v>10</v>
      </c>
      <c r="L29" s="8">
        <v>0</v>
      </c>
      <c r="M29" s="8">
        <v>0</v>
      </c>
      <c r="N29" s="8">
        <v>0</v>
      </c>
      <c r="O29" s="8">
        <v>0</v>
      </c>
      <c r="P29" s="8">
        <v>5</v>
      </c>
      <c r="Q29" s="8">
        <v>1</v>
      </c>
      <c r="R29" s="8">
        <v>1</v>
      </c>
      <c r="S29" s="8">
        <v>0</v>
      </c>
      <c r="T29" s="8">
        <v>144</v>
      </c>
      <c r="U29" s="8">
        <v>6</v>
      </c>
      <c r="V29" s="8">
        <v>0</v>
      </c>
      <c r="W29" s="8">
        <v>7</v>
      </c>
      <c r="X29" s="8">
        <v>4</v>
      </c>
      <c r="Y29" s="8">
        <v>5</v>
      </c>
      <c r="Z29" s="8">
        <v>17</v>
      </c>
      <c r="AA29" s="8">
        <v>123</v>
      </c>
      <c r="AB29" s="8">
        <v>2</v>
      </c>
      <c r="AC29" s="8">
        <v>4</v>
      </c>
      <c r="AD29" s="8">
        <f t="shared" si="52"/>
        <v>339</v>
      </c>
    </row>
    <row r="30" spans="1:30" s="55" customFormat="1" x14ac:dyDescent="0.2">
      <c r="A30" s="46"/>
      <c r="B30" s="50" t="s">
        <v>60</v>
      </c>
      <c r="C30" s="50" t="s">
        <v>5</v>
      </c>
      <c r="D30" s="66">
        <v>0.75</v>
      </c>
      <c r="E30" s="67"/>
      <c r="F30" s="48">
        <v>0</v>
      </c>
      <c r="G30" s="49">
        <f>IF(AND(G29&lt;4,G29&gt;0),1,ROUNDUP(G29*75%,0))</f>
        <v>8</v>
      </c>
      <c r="H30" s="49">
        <v>0</v>
      </c>
      <c r="I30" s="49">
        <v>0</v>
      </c>
      <c r="J30" s="49">
        <v>0</v>
      </c>
      <c r="K30" s="49">
        <f>IF(AND(K29&lt;4,K26&gt;0),1,ROUNDUP(K29*75%,0))</f>
        <v>8</v>
      </c>
      <c r="L30" s="49">
        <v>0</v>
      </c>
      <c r="M30" s="49">
        <v>0</v>
      </c>
      <c r="N30" s="49">
        <v>0</v>
      </c>
      <c r="O30" s="49">
        <v>0</v>
      </c>
      <c r="P30" s="49">
        <f>IF(AND(P29&lt;4,P26&gt;0),1,ROUNDUP(P29*75%,0))</f>
        <v>4</v>
      </c>
      <c r="Q30" s="49">
        <v>1</v>
      </c>
      <c r="R30" s="49">
        <v>1</v>
      </c>
      <c r="S30" s="49">
        <v>0</v>
      </c>
      <c r="T30" s="49">
        <f>IF(AND(T29&lt;4,T26&gt;0),1,ROUNDUP(T29*75%,0))</f>
        <v>108</v>
      </c>
      <c r="U30" s="49">
        <f>IF(AND(U29&lt;4,U26&gt;0),1,ROUNDUP(U29*75%,0))</f>
        <v>5</v>
      </c>
      <c r="V30" s="49">
        <v>0</v>
      </c>
      <c r="W30" s="49">
        <f>IF(AND(W29&lt;4,W26&gt;0),1,ROUNDUP(W29*75%,0))</f>
        <v>6</v>
      </c>
      <c r="X30" s="49">
        <f>IF(AND(X29&lt;4,X26&gt;0),1,ROUNDUP(X29*75%,0))</f>
        <v>3</v>
      </c>
      <c r="Y30" s="49">
        <f>IF(AND(Y29&lt;4,Y26&gt;0),1,ROUNDUP(Y29*75%,0))</f>
        <v>4</v>
      </c>
      <c r="Z30" s="49">
        <f>IF(AND(Z29&lt;4,Z26&gt;0),1,ROUNDUP(Z29*75%,0))</f>
        <v>13</v>
      </c>
      <c r="AA30" s="49">
        <f>IF(AND(AA29&lt;4,AA26&gt;0),1,ROUNDUP(AA29*75%,0))</f>
        <v>93</v>
      </c>
      <c r="AB30" s="49">
        <v>1</v>
      </c>
      <c r="AC30" s="49">
        <f>IF(AND(AC29&lt;4,AC26&gt;0),1,ROUNDUP(AC29*75%,0))</f>
        <v>3</v>
      </c>
      <c r="AD30" s="49">
        <f t="shared" si="52"/>
        <v>258</v>
      </c>
    </row>
    <row r="31" spans="1:30" s="55" customFormat="1" x14ac:dyDescent="0.2">
      <c r="A31" s="40"/>
      <c r="B31" s="41" t="s">
        <v>61</v>
      </c>
      <c r="C31" s="41" t="s">
        <v>5</v>
      </c>
      <c r="D31" s="68">
        <v>0.25</v>
      </c>
      <c r="E31" s="69"/>
      <c r="F31" s="43">
        <v>0</v>
      </c>
      <c r="G31" s="44">
        <f>G29-G30</f>
        <v>2</v>
      </c>
      <c r="H31" s="44">
        <v>0</v>
      </c>
      <c r="I31" s="44">
        <v>0</v>
      </c>
      <c r="J31" s="44">
        <v>0</v>
      </c>
      <c r="K31" s="44">
        <f>K29-K30</f>
        <v>2</v>
      </c>
      <c r="L31" s="44">
        <v>0</v>
      </c>
      <c r="M31" s="44">
        <v>0</v>
      </c>
      <c r="N31" s="44">
        <v>0</v>
      </c>
      <c r="O31" s="44">
        <v>0</v>
      </c>
      <c r="P31" s="44">
        <f>P29-P30</f>
        <v>1</v>
      </c>
      <c r="Q31" s="44">
        <v>0</v>
      </c>
      <c r="R31" s="44">
        <v>0</v>
      </c>
      <c r="S31" s="44">
        <v>0</v>
      </c>
      <c r="T31" s="44">
        <f>T29-T30</f>
        <v>36</v>
      </c>
      <c r="U31" s="44">
        <f>U29-U30</f>
        <v>1</v>
      </c>
      <c r="V31" s="44">
        <v>0</v>
      </c>
      <c r="W31" s="44">
        <f>W29-W30</f>
        <v>1</v>
      </c>
      <c r="X31" s="44">
        <f>X29-X30</f>
        <v>1</v>
      </c>
      <c r="Y31" s="44">
        <f>Y29-Y30</f>
        <v>1</v>
      </c>
      <c r="Z31" s="44">
        <f>Z29-Z30</f>
        <v>4</v>
      </c>
      <c r="AA31" s="44">
        <f>AA29-AA30</f>
        <v>30</v>
      </c>
      <c r="AB31" s="44">
        <v>1</v>
      </c>
      <c r="AC31" s="44">
        <f>AC29-AC30</f>
        <v>1</v>
      </c>
      <c r="AD31" s="44">
        <f t="shared" si="52"/>
        <v>81</v>
      </c>
    </row>
    <row r="32" spans="1:30" s="55" customFormat="1" ht="272.25" customHeight="1" x14ac:dyDescent="0.2">
      <c r="A32" s="17">
        <v>1</v>
      </c>
      <c r="B32" s="27" t="s">
        <v>15</v>
      </c>
      <c r="C32" s="27" t="s">
        <v>5</v>
      </c>
      <c r="D32" s="62">
        <v>1099261</v>
      </c>
      <c r="E32" s="65" t="s">
        <v>69</v>
      </c>
      <c r="F32" s="19">
        <v>0</v>
      </c>
      <c r="G32" s="8">
        <v>0</v>
      </c>
      <c r="H32" s="8">
        <v>0</v>
      </c>
      <c r="I32" s="8">
        <v>2</v>
      </c>
      <c r="J32" s="8">
        <v>2</v>
      </c>
      <c r="K32" s="8">
        <v>0</v>
      </c>
      <c r="L32" s="8">
        <v>1</v>
      </c>
      <c r="M32" s="8">
        <v>5</v>
      </c>
      <c r="N32" s="8">
        <v>1</v>
      </c>
      <c r="O32" s="8">
        <v>5</v>
      </c>
      <c r="P32" s="8">
        <v>3</v>
      </c>
      <c r="Q32" s="8">
        <v>1</v>
      </c>
      <c r="R32" s="8">
        <v>1</v>
      </c>
      <c r="S32" s="8">
        <v>0</v>
      </c>
      <c r="T32" s="8">
        <v>3</v>
      </c>
      <c r="U32" s="8">
        <v>3</v>
      </c>
      <c r="V32" s="8">
        <v>0</v>
      </c>
      <c r="W32" s="8">
        <v>1</v>
      </c>
      <c r="X32" s="8">
        <v>0</v>
      </c>
      <c r="Y32" s="8">
        <v>8</v>
      </c>
      <c r="Z32" s="8">
        <v>2</v>
      </c>
      <c r="AA32" s="8">
        <v>129</v>
      </c>
      <c r="AB32" s="8">
        <v>0</v>
      </c>
      <c r="AC32" s="8">
        <v>8</v>
      </c>
      <c r="AD32" s="8">
        <f t="shared" si="52"/>
        <v>175</v>
      </c>
    </row>
    <row r="33" spans="1:30" s="55" customFormat="1" x14ac:dyDescent="0.25">
      <c r="A33" s="46"/>
      <c r="B33" s="50" t="s">
        <v>62</v>
      </c>
      <c r="C33" s="50" t="s">
        <v>5</v>
      </c>
      <c r="D33" s="66">
        <v>0.75</v>
      </c>
      <c r="E33" s="70"/>
      <c r="F33" s="48">
        <v>0</v>
      </c>
      <c r="G33" s="49">
        <v>0</v>
      </c>
      <c r="H33" s="49">
        <v>0</v>
      </c>
      <c r="I33" s="49">
        <f>IF(AND(I32&lt;4,I32&gt;0),1,ROUNDUP(I32*75%,0))</f>
        <v>1</v>
      </c>
      <c r="J33" s="49">
        <f>IF(AND(J32&lt;4,J32&gt;0),1,ROUNDUP(J32*75%,0))</f>
        <v>1</v>
      </c>
      <c r="K33" s="49">
        <v>0</v>
      </c>
      <c r="L33" s="49">
        <v>1</v>
      </c>
      <c r="M33" s="49">
        <f>IF(AND(M32&lt;4,M32&gt;0),1,ROUNDUP(M32*75%,0))</f>
        <v>4</v>
      </c>
      <c r="N33" s="49">
        <v>1</v>
      </c>
      <c r="O33" s="49">
        <f>IF(AND(O32&lt;4,O32&gt;0),1,ROUNDUP(O32*75%,0))</f>
        <v>4</v>
      </c>
      <c r="P33" s="49">
        <v>2</v>
      </c>
      <c r="Q33" s="49">
        <v>1</v>
      </c>
      <c r="R33" s="49">
        <v>1</v>
      </c>
      <c r="S33" s="49">
        <v>0</v>
      </c>
      <c r="T33" s="49">
        <v>2</v>
      </c>
      <c r="U33" s="49">
        <v>2</v>
      </c>
      <c r="V33" s="49">
        <v>0</v>
      </c>
      <c r="W33" s="49">
        <v>1</v>
      </c>
      <c r="X33" s="49">
        <v>0</v>
      </c>
      <c r="Y33" s="49">
        <f>IF(AND(Y32&lt;4,Y32&gt;0),1,ROUNDUP(Y32*75%,0))</f>
        <v>6</v>
      </c>
      <c r="Z33" s="49">
        <f>IF(AND(Z32&lt;4,Z32&gt;0),1,ROUNDUP(Z32*75%,0))</f>
        <v>1</v>
      </c>
      <c r="AA33" s="49">
        <f>IF(AND(AA32&lt;4,AA32&gt;0),1,ROUNDUP(AA32*75%,0))</f>
        <v>97</v>
      </c>
      <c r="AB33" s="49">
        <v>0</v>
      </c>
      <c r="AC33" s="49">
        <f>IF(AND(AC32&lt;4,AC32&gt;0),1,ROUNDUP(AC32*75%,0))</f>
        <v>6</v>
      </c>
      <c r="AD33" s="49">
        <f t="shared" si="52"/>
        <v>131</v>
      </c>
    </row>
    <row r="34" spans="1:30" s="55" customFormat="1" x14ac:dyDescent="0.25">
      <c r="A34" s="40"/>
      <c r="B34" s="41" t="s">
        <v>72</v>
      </c>
      <c r="C34" s="41" t="s">
        <v>5</v>
      </c>
      <c r="D34" s="68">
        <v>0.25</v>
      </c>
      <c r="E34" s="71"/>
      <c r="F34" s="43">
        <v>0</v>
      </c>
      <c r="G34" s="44">
        <v>0</v>
      </c>
      <c r="H34" s="44">
        <v>0</v>
      </c>
      <c r="I34" s="44">
        <f>I32-I33</f>
        <v>1</v>
      </c>
      <c r="J34" s="44">
        <f>J32-J33</f>
        <v>1</v>
      </c>
      <c r="K34" s="44">
        <v>0</v>
      </c>
      <c r="L34" s="44">
        <v>0</v>
      </c>
      <c r="M34" s="44">
        <f>M32-M33</f>
        <v>1</v>
      </c>
      <c r="N34" s="44">
        <v>0</v>
      </c>
      <c r="O34" s="44">
        <f>O32-O33</f>
        <v>1</v>
      </c>
      <c r="P34" s="44">
        <v>1</v>
      </c>
      <c r="Q34" s="44">
        <v>0</v>
      </c>
      <c r="R34" s="44">
        <v>0</v>
      </c>
      <c r="S34" s="44">
        <v>0</v>
      </c>
      <c r="T34" s="44">
        <v>1</v>
      </c>
      <c r="U34" s="44">
        <v>1</v>
      </c>
      <c r="V34" s="44">
        <v>0</v>
      </c>
      <c r="W34" s="44">
        <v>0</v>
      </c>
      <c r="X34" s="44">
        <v>0</v>
      </c>
      <c r="Y34" s="44">
        <f>Y32-Y33</f>
        <v>2</v>
      </c>
      <c r="Z34" s="44">
        <f>Z32-Z33</f>
        <v>1</v>
      </c>
      <c r="AA34" s="44">
        <f>AA32-AA33</f>
        <v>32</v>
      </c>
      <c r="AB34" s="44">
        <v>0</v>
      </c>
      <c r="AC34" s="44">
        <f>AC32-AC33</f>
        <v>2</v>
      </c>
      <c r="AD34" s="44">
        <f t="shared" si="52"/>
        <v>44</v>
      </c>
    </row>
    <row r="35" spans="1:30" s="55" customFormat="1" ht="56.25" x14ac:dyDescent="0.2">
      <c r="A35" s="11">
        <v>2</v>
      </c>
      <c r="B35" s="17" t="s">
        <v>51</v>
      </c>
      <c r="C35" s="27" t="s">
        <v>52</v>
      </c>
      <c r="D35" s="62">
        <v>1099262</v>
      </c>
      <c r="E35" s="65" t="s">
        <v>70</v>
      </c>
      <c r="F35" s="19">
        <v>0</v>
      </c>
      <c r="G35" s="8">
        <v>0</v>
      </c>
      <c r="H35" s="8">
        <v>0</v>
      </c>
      <c r="I35" s="8">
        <v>2</v>
      </c>
      <c r="J35" s="8">
        <v>0</v>
      </c>
      <c r="K35" s="8">
        <v>0</v>
      </c>
      <c r="L35" s="8">
        <v>1</v>
      </c>
      <c r="M35" s="8">
        <v>2</v>
      </c>
      <c r="N35" s="8">
        <v>1</v>
      </c>
      <c r="O35" s="8">
        <v>5</v>
      </c>
      <c r="P35" s="8">
        <v>3</v>
      </c>
      <c r="Q35" s="8">
        <v>1</v>
      </c>
      <c r="R35" s="8">
        <v>1</v>
      </c>
      <c r="S35" s="8">
        <v>0</v>
      </c>
      <c r="T35" s="8">
        <v>3</v>
      </c>
      <c r="U35" s="8">
        <v>0</v>
      </c>
      <c r="V35" s="8">
        <v>0</v>
      </c>
      <c r="W35" s="8">
        <v>5</v>
      </c>
      <c r="X35" s="8">
        <v>0</v>
      </c>
      <c r="Y35" s="8">
        <v>8</v>
      </c>
      <c r="Z35" s="8">
        <v>0</v>
      </c>
      <c r="AA35" s="8">
        <v>143</v>
      </c>
      <c r="AB35" s="8">
        <v>2</v>
      </c>
      <c r="AC35" s="8">
        <v>8</v>
      </c>
      <c r="AD35" s="8">
        <f t="shared" si="52"/>
        <v>185</v>
      </c>
    </row>
    <row r="36" spans="1:30" s="55" customFormat="1" x14ac:dyDescent="0.25">
      <c r="A36" s="45"/>
      <c r="B36" s="46" t="s">
        <v>62</v>
      </c>
      <c r="C36" s="50" t="s">
        <v>5</v>
      </c>
      <c r="D36" s="66">
        <v>0.75</v>
      </c>
      <c r="E36" s="72"/>
      <c r="F36" s="48">
        <v>0</v>
      </c>
      <c r="G36" s="49">
        <v>0</v>
      </c>
      <c r="H36" s="49">
        <v>0</v>
      </c>
      <c r="I36" s="49">
        <f>IF(AND(I35&lt;4,I35&gt;0),1,ROUNDUP(I35*75%,0))</f>
        <v>1</v>
      </c>
      <c r="J36" s="49">
        <v>0</v>
      </c>
      <c r="K36" s="49">
        <v>0</v>
      </c>
      <c r="L36" s="49">
        <v>1</v>
      </c>
      <c r="M36" s="49">
        <f>IF(AND(M35&lt;4,M35&gt;0),1,ROUNDUP(M35*75%,0))</f>
        <v>1</v>
      </c>
      <c r="N36" s="49">
        <v>1</v>
      </c>
      <c r="O36" s="49">
        <f>IF(AND(O35&lt;4,O35&gt;0),1,ROUNDUP(O35*75%,0))</f>
        <v>4</v>
      </c>
      <c r="P36" s="49">
        <v>2</v>
      </c>
      <c r="Q36" s="49">
        <v>1</v>
      </c>
      <c r="R36" s="49">
        <v>1</v>
      </c>
      <c r="S36" s="49">
        <v>0</v>
      </c>
      <c r="T36" s="49">
        <v>2</v>
      </c>
      <c r="U36" s="49">
        <v>0</v>
      </c>
      <c r="V36" s="49">
        <v>0</v>
      </c>
      <c r="W36" s="49">
        <f>IF(AND(W35&lt;4,W35&gt;0),1,ROUNDUP(W35*75%,0))</f>
        <v>4</v>
      </c>
      <c r="X36" s="49">
        <v>0</v>
      </c>
      <c r="Y36" s="49">
        <f>IF(AND(Y35&lt;4,Y35&gt;0),1,ROUNDUP(Y35*75%,0))</f>
        <v>6</v>
      </c>
      <c r="Z36" s="49">
        <v>0</v>
      </c>
      <c r="AA36" s="49">
        <f>IF(AND(AA35&lt;4,AA35&gt;0),1,ROUNDUP(AA35*75%,0))</f>
        <v>108</v>
      </c>
      <c r="AB36" s="49">
        <v>1</v>
      </c>
      <c r="AC36" s="49">
        <f>IF(AND(AC35&lt;4,AC35&gt;0),1,ROUNDUP(AC35*75%,0))</f>
        <v>6</v>
      </c>
      <c r="AD36" s="49">
        <f t="shared" si="52"/>
        <v>139</v>
      </c>
    </row>
    <row r="37" spans="1:30" s="55" customFormat="1" x14ac:dyDescent="0.25">
      <c r="A37" s="39"/>
      <c r="B37" s="40" t="s">
        <v>72</v>
      </c>
      <c r="C37" s="41" t="s">
        <v>5</v>
      </c>
      <c r="D37" s="68">
        <v>0.25</v>
      </c>
      <c r="E37" s="73"/>
      <c r="F37" s="43">
        <v>0</v>
      </c>
      <c r="G37" s="44">
        <v>0</v>
      </c>
      <c r="H37" s="44">
        <v>0</v>
      </c>
      <c r="I37" s="44">
        <f>I35-I36</f>
        <v>1</v>
      </c>
      <c r="J37" s="44">
        <v>0</v>
      </c>
      <c r="K37" s="44">
        <v>0</v>
      </c>
      <c r="L37" s="44">
        <v>0</v>
      </c>
      <c r="M37" s="44">
        <f>M35-M36</f>
        <v>1</v>
      </c>
      <c r="N37" s="44">
        <v>0</v>
      </c>
      <c r="O37" s="44">
        <f>O35-O36</f>
        <v>1</v>
      </c>
      <c r="P37" s="44">
        <v>1</v>
      </c>
      <c r="Q37" s="44">
        <v>0</v>
      </c>
      <c r="R37" s="44">
        <v>0</v>
      </c>
      <c r="S37" s="44">
        <v>0</v>
      </c>
      <c r="T37" s="44">
        <v>1</v>
      </c>
      <c r="U37" s="44">
        <v>0</v>
      </c>
      <c r="V37" s="44">
        <v>0</v>
      </c>
      <c r="W37" s="44">
        <f>W35-W36</f>
        <v>1</v>
      </c>
      <c r="X37" s="44">
        <v>0</v>
      </c>
      <c r="Y37" s="44">
        <f>Y35-Y36</f>
        <v>2</v>
      </c>
      <c r="Z37" s="44">
        <v>0</v>
      </c>
      <c r="AA37" s="44">
        <f>AA35-AA36</f>
        <v>35</v>
      </c>
      <c r="AB37" s="44">
        <v>1</v>
      </c>
      <c r="AC37" s="44">
        <f>AC35-AC36</f>
        <v>2</v>
      </c>
      <c r="AD37" s="44">
        <f t="shared" si="52"/>
        <v>46</v>
      </c>
    </row>
    <row r="38" spans="1:30" s="55" customFormat="1" x14ac:dyDescent="0.25">
      <c r="A38" s="56" t="s">
        <v>65</v>
      </c>
      <c r="B38" s="57"/>
      <c r="C38" s="57"/>
      <c r="D38" s="58"/>
      <c r="E38" s="58"/>
      <c r="F38" s="59">
        <f>F3+F6+F9+F12+F15+F18+F21+F24+F26+F29++F32+F35</f>
        <v>10</v>
      </c>
      <c r="G38" s="59">
        <f t="shared" ref="G38:AD38" si="99">G3+G6+G9+G12+G15+G18+G21+G24+G26+G29++G32+G35</f>
        <v>15</v>
      </c>
      <c r="H38" s="59">
        <f t="shared" si="99"/>
        <v>4</v>
      </c>
      <c r="I38" s="59">
        <f t="shared" si="99"/>
        <v>97</v>
      </c>
      <c r="J38" s="59">
        <f t="shared" si="99"/>
        <v>10</v>
      </c>
      <c r="K38" s="59">
        <f t="shared" si="99"/>
        <v>21</v>
      </c>
      <c r="L38" s="59">
        <f t="shared" si="99"/>
        <v>8</v>
      </c>
      <c r="M38" s="59">
        <f t="shared" si="99"/>
        <v>18</v>
      </c>
      <c r="N38" s="59">
        <f t="shared" si="99"/>
        <v>4</v>
      </c>
      <c r="O38" s="59">
        <f t="shared" si="99"/>
        <v>13</v>
      </c>
      <c r="P38" s="59">
        <f t="shared" si="99"/>
        <v>16</v>
      </c>
      <c r="Q38" s="59">
        <f t="shared" si="99"/>
        <v>4</v>
      </c>
      <c r="R38" s="59">
        <f t="shared" si="99"/>
        <v>4</v>
      </c>
      <c r="S38" s="59">
        <f t="shared" si="99"/>
        <v>4</v>
      </c>
      <c r="T38" s="59">
        <f t="shared" si="99"/>
        <v>294</v>
      </c>
      <c r="U38" s="59">
        <f t="shared" si="99"/>
        <v>15</v>
      </c>
      <c r="V38" s="59">
        <f t="shared" si="99"/>
        <v>3000</v>
      </c>
      <c r="W38" s="59">
        <f t="shared" si="99"/>
        <v>85</v>
      </c>
      <c r="X38" s="59">
        <f t="shared" si="99"/>
        <v>10</v>
      </c>
      <c r="Y38" s="59">
        <f t="shared" si="99"/>
        <v>179</v>
      </c>
      <c r="Z38" s="59">
        <f t="shared" si="99"/>
        <v>38</v>
      </c>
      <c r="AA38" s="59">
        <f t="shared" si="99"/>
        <v>653</v>
      </c>
      <c r="AB38" s="59">
        <f t="shared" si="99"/>
        <v>6</v>
      </c>
      <c r="AC38" s="59">
        <f t="shared" si="99"/>
        <v>92</v>
      </c>
      <c r="AD38" s="59">
        <f t="shared" si="99"/>
        <v>4600</v>
      </c>
    </row>
    <row r="39" spans="1:30" s="55" customFormat="1" x14ac:dyDescent="0.25">
      <c r="A39" s="74" t="s">
        <v>63</v>
      </c>
      <c r="B39" s="75"/>
      <c r="C39" s="75"/>
      <c r="D39" s="75"/>
      <c r="E39" s="75"/>
      <c r="F39" s="75">
        <f>F36+F33+F30+F27+F22+F19+F16+F13+F10+F7+F4</f>
        <v>8</v>
      </c>
      <c r="G39" s="75">
        <f>G36+G33+G30+G27+G22+G19+G16+G13+G10+G7+G4</f>
        <v>11</v>
      </c>
      <c r="H39" s="75">
        <f>+H36+H33+H30+H27+H22+H19+H16+H13+H10+H7+H4</f>
        <v>2</v>
      </c>
      <c r="I39" s="75">
        <f>+I36+I33+I30+I27+I22+I19+I16+I13+I10+I7+I4</f>
        <v>72</v>
      </c>
      <c r="J39" s="75">
        <f>J36+J33+J30+J27+J22+J19+J16+J13+J10+J7+J4</f>
        <v>3</v>
      </c>
      <c r="K39" s="75">
        <f>K36+K33+K30+K27+K22+K19+K16+K13+K10+K7+K4</f>
        <v>17</v>
      </c>
      <c r="L39" s="75">
        <f>L36+L33+L30+L27+L22+L19+L16+L13</f>
        <v>4</v>
      </c>
      <c r="M39" s="75">
        <f>M36+M33+M30+M27+M22+M19+M16+M13+M10+M7+M4</f>
        <v>12</v>
      </c>
      <c r="N39" s="75">
        <f>N36+N33+N30+N27+N22+N19+N16+N13+N10+N7+N4</f>
        <v>4</v>
      </c>
      <c r="O39" s="75">
        <f>+O36+O33+O30+O27+O22+O19+O16+O13+O10+O7+O4</f>
        <v>10</v>
      </c>
      <c r="P39" s="75">
        <f>P36+P33+P30+P27+P22+P19+P16+P13+P10+P4+P7</f>
        <v>11</v>
      </c>
      <c r="Q39" s="75">
        <f t="shared" ref="Q39:X39" si="100">Q36+Q33+Q30+Q27+Q22+Q19+Q16+Q13+Q10+Q7+Q4</f>
        <v>4</v>
      </c>
      <c r="R39" s="75">
        <f t="shared" si="100"/>
        <v>4</v>
      </c>
      <c r="S39" s="75">
        <f t="shared" si="100"/>
        <v>3</v>
      </c>
      <c r="T39" s="75">
        <f t="shared" si="100"/>
        <v>222</v>
      </c>
      <c r="U39" s="75">
        <f t="shared" si="100"/>
        <v>11</v>
      </c>
      <c r="V39" s="75">
        <f t="shared" si="100"/>
        <v>2250</v>
      </c>
      <c r="W39" s="75">
        <f t="shared" si="100"/>
        <v>49</v>
      </c>
      <c r="X39" s="75">
        <f t="shared" si="100"/>
        <v>7</v>
      </c>
      <c r="Y39" s="75">
        <f>Y36+Y33+Y30+Y27+Y22+Y19+Y16+Y13+Y10+Y4</f>
        <v>100</v>
      </c>
      <c r="Z39" s="75">
        <f t="shared" ref="Z39:AD40" si="101">Z36+Z33+Z30+Z27+Z22+Z19+Z16+Z13+Z10+Z7+Z4</f>
        <v>28</v>
      </c>
      <c r="AA39" s="75">
        <f t="shared" si="101"/>
        <v>417</v>
      </c>
      <c r="AB39" s="75">
        <f t="shared" si="101"/>
        <v>3</v>
      </c>
      <c r="AC39" s="75">
        <f t="shared" si="101"/>
        <v>47</v>
      </c>
      <c r="AD39" s="75">
        <f t="shared" si="101"/>
        <v>3301</v>
      </c>
    </row>
    <row r="40" spans="1:30" s="55" customFormat="1" x14ac:dyDescent="0.25">
      <c r="A40" s="76" t="s">
        <v>64</v>
      </c>
      <c r="B40" s="77"/>
      <c r="C40" s="77"/>
      <c r="D40" s="77"/>
      <c r="E40" s="77"/>
      <c r="F40" s="78">
        <f>+F37+F31+F28+F23+F20+F17+F14+F11+F8+F5</f>
        <v>2</v>
      </c>
      <c r="G40" s="77">
        <f>G37+G34+G31+G28+G23+G20+G17+G14+G11+G8+G5</f>
        <v>4</v>
      </c>
      <c r="H40" s="77">
        <f>H37+H34+H31+H28+H23+H20+H17+H14+H11+H8+H5</f>
        <v>1</v>
      </c>
      <c r="I40" s="77">
        <f>I37+I34+I31+I28+I23+I20+I17+I14+I11+I8+I5</f>
        <v>25</v>
      </c>
      <c r="J40" s="77">
        <f>J37+J34+J31+J28+J23+J20+J17+J14+J11+J8+J5</f>
        <v>3</v>
      </c>
      <c r="K40" s="77">
        <f>K37+K34+K31+K28+K23+K20+K17+K14++K11+K8+K5</f>
        <v>4</v>
      </c>
      <c r="L40" s="77">
        <f>+L37+L34+L31+L28+L23+L20+L17+L14+L11+L8+L5</f>
        <v>1</v>
      </c>
      <c r="M40" s="77">
        <f>+M37+M34+M31+M28+M23+M20+M17+M14+M11+M8+M5</f>
        <v>4</v>
      </c>
      <c r="N40" s="77">
        <f>N37+N34+N31+N28+N23+N20+N17+N14+N11+N8+N5</f>
        <v>0</v>
      </c>
      <c r="O40" s="77">
        <f>+O37+O34+O31+O28+O23+O20+O17+O14+O11+O8+O5</f>
        <v>2</v>
      </c>
      <c r="P40" s="77">
        <f>+P37+P34+P31+P28+P23+P20+P17+P14+P11+P8+P5</f>
        <v>5</v>
      </c>
      <c r="Q40" s="77">
        <f>+Q37+Q34+Q28+Q23+Q20+Q17+Q14+Q11+Q8+Q5</f>
        <v>0</v>
      </c>
      <c r="R40" s="77">
        <f>R37+R34+R31+R28+R20+R17+R14+R11+R8+R5</f>
        <v>0</v>
      </c>
      <c r="S40" s="77">
        <f t="shared" ref="S40:Y40" si="102">S37+S34+S31+S28+S23+S20+S17+S14+S11+S8+S5</f>
        <v>1</v>
      </c>
      <c r="T40" s="77">
        <f t="shared" si="102"/>
        <v>72</v>
      </c>
      <c r="U40" s="77">
        <f t="shared" si="102"/>
        <v>4</v>
      </c>
      <c r="V40" s="77">
        <f t="shared" si="102"/>
        <v>750</v>
      </c>
      <c r="W40" s="77">
        <f t="shared" si="102"/>
        <v>13</v>
      </c>
      <c r="X40" s="77">
        <f t="shared" si="102"/>
        <v>3</v>
      </c>
      <c r="Y40" s="77">
        <f t="shared" si="102"/>
        <v>33</v>
      </c>
      <c r="Z40" s="77">
        <f t="shared" si="101"/>
        <v>10</v>
      </c>
      <c r="AA40" s="77">
        <f t="shared" si="101"/>
        <v>133</v>
      </c>
      <c r="AB40" s="77">
        <f t="shared" si="101"/>
        <v>3</v>
      </c>
      <c r="AC40" s="77">
        <f t="shared" si="101"/>
        <v>15</v>
      </c>
      <c r="AD40" s="77">
        <f t="shared" si="101"/>
        <v>1088</v>
      </c>
    </row>
    <row r="41" spans="1:30" s="55" customFormat="1" x14ac:dyDescent="0.25">
      <c r="A41" s="33"/>
      <c r="B41" s="33"/>
      <c r="C41" s="33"/>
      <c r="D41" s="33"/>
      <c r="E41" s="36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</sheetData>
  <sortState ref="C25:N42">
    <sortCondition ref="D25:D42"/>
  </sortState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page 1</vt:lpstr>
      <vt:lpstr>'page 1'!Titulos_de_impressao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Karoline Soares Nunes</dc:creator>
  <cp:lastModifiedBy>Reila Rosa Medeiros Gomes</cp:lastModifiedBy>
  <cp:lastPrinted>2021-05-14T18:48:47Z</cp:lastPrinted>
  <dcterms:created xsi:type="dcterms:W3CDTF">2021-04-28T14:25:32Z</dcterms:created>
  <dcterms:modified xsi:type="dcterms:W3CDTF">2021-09-09T13:55:49Z</dcterms:modified>
</cp:coreProperties>
</file>